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áš\Desktop\PD Emergency\DPS MM Opava budova D+E\"/>
    </mc:Choice>
  </mc:AlternateContent>
  <xr:revisionPtr revIDLastSave="0" documentId="13_ncr:1_{10E241E9-C9CA-43A6-B6A4-A7DCDD04F607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Rekapitulace" sheetId="7" r:id="rId1"/>
    <sheet name="Přívod" sheetId="3" r:id="rId2"/>
    <sheet name="Rozvaděč RDC 1-4" sheetId="9" r:id="rId3"/>
    <sheet name="Rozvaděč RDC 1.1 - 4.1" sheetId="14" r:id="rId4"/>
    <sheet name="Rozvaděč R-FVE-AC" sheetId="8" r:id="rId5"/>
    <sheet name="Trasy vedení" sheetId="5" r:id="rId6"/>
    <sheet name="FVE Položky" sheetId="13" r:id="rId7"/>
    <sheet name="Stavba a konstrukce" sheetId="15" r:id="rId8"/>
    <sheet name="Ostatní položky" sheetId="4" r:id="rId9"/>
  </sheets>
  <definedNames>
    <definedName name="_xlnm.Print_Area" localSheetId="1">Přívod!$A$1:$F$22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7" l="1"/>
  <c r="D15" i="7"/>
  <c r="D14" i="7"/>
  <c r="C15" i="7"/>
  <c r="C14" i="7"/>
  <c r="C16" i="7"/>
  <c r="E20" i="3"/>
  <c r="G40" i="8"/>
  <c r="H40" i="8"/>
  <c r="I40" i="8" s="1"/>
  <c r="G20" i="14"/>
  <c r="H20" i="14"/>
  <c r="G20" i="9"/>
  <c r="H20" i="9"/>
  <c r="I20" i="14" l="1"/>
  <c r="I20" i="9"/>
  <c r="E53" i="15"/>
  <c r="E54" i="15"/>
  <c r="E55" i="15"/>
  <c r="E56" i="15"/>
  <c r="E52" i="15"/>
  <c r="E6" i="15"/>
  <c r="E9" i="15"/>
  <c r="E12" i="15"/>
  <c r="E15" i="15"/>
  <c r="E18" i="15"/>
  <c r="E21" i="15"/>
  <c r="E24" i="15"/>
  <c r="E28" i="15"/>
  <c r="E29" i="15"/>
  <c r="E30" i="15"/>
  <c r="E27" i="15"/>
  <c r="F34" i="4"/>
  <c r="E41" i="15"/>
  <c r="E42" i="15"/>
  <c r="E43" i="15"/>
  <c r="E44" i="15"/>
  <c r="E45" i="15"/>
  <c r="E46" i="15"/>
  <c r="E47" i="15"/>
  <c r="E48" i="15"/>
  <c r="E49" i="15"/>
  <c r="E38" i="15"/>
  <c r="E37" i="15"/>
  <c r="E36" i="15"/>
  <c r="E35" i="15"/>
  <c r="E34" i="15"/>
  <c r="E33" i="15"/>
  <c r="E32" i="15"/>
  <c r="E26" i="15"/>
  <c r="E23" i="15"/>
  <c r="E20" i="15"/>
  <c r="E17" i="15"/>
  <c r="E14" i="15"/>
  <c r="E11" i="15"/>
  <c r="E8" i="15"/>
  <c r="E5" i="15"/>
  <c r="H23" i="8"/>
  <c r="G23" i="8"/>
  <c r="H11" i="13"/>
  <c r="G11" i="13"/>
  <c r="H10" i="13"/>
  <c r="G10" i="13"/>
  <c r="H9" i="13"/>
  <c r="G9" i="13"/>
  <c r="H21" i="13"/>
  <c r="G21" i="13"/>
  <c r="F33" i="4"/>
  <c r="H13" i="5"/>
  <c r="I13" i="5" s="1"/>
  <c r="G13" i="5"/>
  <c r="H20" i="13"/>
  <c r="G20" i="13"/>
  <c r="H19" i="13"/>
  <c r="G19" i="13"/>
  <c r="D17" i="13"/>
  <c r="H15" i="13"/>
  <c r="G15" i="13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5" i="4"/>
  <c r="F2" i="4" l="1"/>
  <c r="I23" i="8"/>
  <c r="E51" i="15"/>
  <c r="E2" i="15" s="1"/>
  <c r="I11" i="13"/>
  <c r="E40" i="15"/>
  <c r="I10" i="13"/>
  <c r="I9" i="13"/>
  <c r="I20" i="13"/>
  <c r="I21" i="13"/>
  <c r="I15" i="13"/>
  <c r="I19" i="13"/>
  <c r="E19" i="7" l="1"/>
  <c r="H25" i="8"/>
  <c r="G25" i="8"/>
  <c r="H24" i="8"/>
  <c r="G24" i="8"/>
  <c r="H29" i="8"/>
  <c r="G29" i="8"/>
  <c r="H11" i="8"/>
  <c r="G11" i="8"/>
  <c r="H9" i="8"/>
  <c r="G9" i="8"/>
  <c r="H19" i="14"/>
  <c r="G19" i="14"/>
  <c r="H18" i="14"/>
  <c r="G18" i="14"/>
  <c r="H17" i="14"/>
  <c r="I17" i="14" s="1"/>
  <c r="G17" i="14"/>
  <c r="H16" i="14"/>
  <c r="G16" i="14"/>
  <c r="H15" i="14"/>
  <c r="G15" i="14"/>
  <c r="H14" i="14"/>
  <c r="I14" i="14" s="1"/>
  <c r="G14" i="14"/>
  <c r="H13" i="14"/>
  <c r="G13" i="14"/>
  <c r="H12" i="14"/>
  <c r="G12" i="14"/>
  <c r="H11" i="14"/>
  <c r="G11" i="14"/>
  <c r="H10" i="14"/>
  <c r="G10" i="14"/>
  <c r="H9" i="14"/>
  <c r="G9" i="14"/>
  <c r="H8" i="14"/>
  <c r="I8" i="14" s="1"/>
  <c r="G8" i="14"/>
  <c r="H7" i="14"/>
  <c r="G7" i="14"/>
  <c r="H6" i="14"/>
  <c r="G6" i="14"/>
  <c r="H5" i="14"/>
  <c r="G5" i="14"/>
  <c r="H17" i="9"/>
  <c r="G17" i="9"/>
  <c r="F11" i="3"/>
  <c r="F9" i="3"/>
  <c r="H31" i="13"/>
  <c r="G31" i="13"/>
  <c r="H18" i="13"/>
  <c r="G18" i="13"/>
  <c r="G17" i="13"/>
  <c r="H17" i="13"/>
  <c r="H24" i="13"/>
  <c r="G25" i="13"/>
  <c r="H25" i="13"/>
  <c r="G26" i="13"/>
  <c r="H26" i="13"/>
  <c r="G27" i="13"/>
  <c r="H27" i="13"/>
  <c r="I27" i="13" s="1"/>
  <c r="G28" i="13"/>
  <c r="H28" i="13"/>
  <c r="G29" i="13"/>
  <c r="H29" i="13"/>
  <c r="G30" i="13"/>
  <c r="H30" i="13"/>
  <c r="G24" i="13"/>
  <c r="G8" i="13"/>
  <c r="H8" i="13"/>
  <c r="H32" i="13"/>
  <c r="I32" i="13" s="1"/>
  <c r="H14" i="13"/>
  <c r="G14" i="13"/>
  <c r="H13" i="13"/>
  <c r="G13" i="13"/>
  <c r="H7" i="13"/>
  <c r="G7" i="13"/>
  <c r="H6" i="13"/>
  <c r="G6" i="13"/>
  <c r="C18" i="7" s="1"/>
  <c r="I28" i="13" l="1"/>
  <c r="I12" i="14"/>
  <c r="I17" i="9"/>
  <c r="I7" i="14"/>
  <c r="I11" i="14"/>
  <c r="I16" i="14"/>
  <c r="I9" i="14"/>
  <c r="I25" i="8"/>
  <c r="I19" i="14"/>
  <c r="I13" i="14"/>
  <c r="I6" i="14"/>
  <c r="I15" i="14"/>
  <c r="I5" i="14"/>
  <c r="I10" i="14"/>
  <c r="I18" i="14"/>
  <c r="H23" i="14"/>
  <c r="I23" i="14" s="1"/>
  <c r="I31" i="13"/>
  <c r="F36" i="13"/>
  <c r="H36" i="13" s="1"/>
  <c r="I36" i="13" s="1"/>
  <c r="I18" i="13"/>
  <c r="I29" i="13"/>
  <c r="I26" i="13"/>
  <c r="I25" i="13"/>
  <c r="I24" i="13"/>
  <c r="I8" i="13"/>
  <c r="F35" i="13"/>
  <c r="H35" i="13" s="1"/>
  <c r="I35" i="13" s="1"/>
  <c r="F33" i="13"/>
  <c r="H33" i="13" s="1"/>
  <c r="I33" i="13" s="1"/>
  <c r="F34" i="13"/>
  <c r="H34" i="13" s="1"/>
  <c r="I34" i="13" s="1"/>
  <c r="I29" i="8"/>
  <c r="I24" i="8"/>
  <c r="I9" i="8"/>
  <c r="I11" i="8"/>
  <c r="H21" i="14"/>
  <c r="I21" i="14" s="1"/>
  <c r="H22" i="14"/>
  <c r="I22" i="14" s="1"/>
  <c r="I17" i="13"/>
  <c r="I30" i="13"/>
  <c r="I7" i="13"/>
  <c r="I13" i="13"/>
  <c r="I14" i="13"/>
  <c r="I6" i="13"/>
  <c r="G34" i="8"/>
  <c r="G33" i="8"/>
  <c r="G32" i="8"/>
  <c r="G31" i="8"/>
  <c r="G30" i="8"/>
  <c r="G28" i="8"/>
  <c r="G27" i="8"/>
  <c r="G26" i="8"/>
  <c r="G22" i="8"/>
  <c r="G21" i="8"/>
  <c r="G17" i="8"/>
  <c r="G18" i="8"/>
  <c r="G19" i="8"/>
  <c r="G20" i="8"/>
  <c r="G16" i="8"/>
  <c r="G15" i="8"/>
  <c r="G14" i="8"/>
  <c r="G13" i="8"/>
  <c r="H34" i="8"/>
  <c r="H33" i="8"/>
  <c r="H32" i="8"/>
  <c r="H31" i="8"/>
  <c r="H30" i="8"/>
  <c r="H28" i="8"/>
  <c r="H27" i="8"/>
  <c r="H26" i="8"/>
  <c r="H22" i="8"/>
  <c r="H21" i="8"/>
  <c r="H16" i="8"/>
  <c r="H15" i="8"/>
  <c r="H14" i="8"/>
  <c r="H13" i="8"/>
  <c r="H12" i="8"/>
  <c r="H39" i="8"/>
  <c r="G39" i="8"/>
  <c r="G12" i="8"/>
  <c r="G6" i="5"/>
  <c r="H6" i="5"/>
  <c r="G7" i="5"/>
  <c r="H7" i="5"/>
  <c r="G8" i="5"/>
  <c r="H8" i="5"/>
  <c r="G9" i="5"/>
  <c r="H9" i="5"/>
  <c r="G10" i="5"/>
  <c r="H10" i="5"/>
  <c r="G12" i="5"/>
  <c r="H12" i="5"/>
  <c r="F17" i="3"/>
  <c r="F18" i="3"/>
  <c r="F6" i="3"/>
  <c r="F7" i="3"/>
  <c r="F8" i="3"/>
  <c r="H14" i="9"/>
  <c r="I14" i="9" s="1"/>
  <c r="H15" i="9"/>
  <c r="G19" i="9"/>
  <c r="G14" i="9"/>
  <c r="G5" i="5"/>
  <c r="G8" i="8"/>
  <c r="H8" i="8"/>
  <c r="G10" i="8"/>
  <c r="H10" i="8"/>
  <c r="H17" i="8"/>
  <c r="H18" i="8"/>
  <c r="H19" i="8"/>
  <c r="H20" i="8"/>
  <c r="G35" i="8"/>
  <c r="H35" i="8"/>
  <c r="G36" i="8"/>
  <c r="H36" i="8"/>
  <c r="G8" i="9"/>
  <c r="H8" i="9"/>
  <c r="H5" i="5"/>
  <c r="I4" i="14" l="1"/>
  <c r="C17" i="7"/>
  <c r="I5" i="13"/>
  <c r="I2" i="14"/>
  <c r="I23" i="13"/>
  <c r="I6" i="5"/>
  <c r="I12" i="5"/>
  <c r="I7" i="5"/>
  <c r="I9" i="5"/>
  <c r="I8" i="5"/>
  <c r="F16" i="5"/>
  <c r="F15" i="5"/>
  <c r="I16" i="8"/>
  <c r="I28" i="8"/>
  <c r="I22" i="8"/>
  <c r="I15" i="8"/>
  <c r="I30" i="8"/>
  <c r="I27" i="8"/>
  <c r="I34" i="8"/>
  <c r="I21" i="8"/>
  <c r="I26" i="8"/>
  <c r="I31" i="8"/>
  <c r="I39" i="8"/>
  <c r="I13" i="8"/>
  <c r="I32" i="8"/>
  <c r="I14" i="8"/>
  <c r="I33" i="8"/>
  <c r="D18" i="7"/>
  <c r="E18" i="7" s="1"/>
  <c r="I12" i="8"/>
  <c r="I35" i="8"/>
  <c r="I20" i="8"/>
  <c r="I36" i="8"/>
  <c r="I10" i="8"/>
  <c r="I18" i="8"/>
  <c r="I8" i="8"/>
  <c r="I17" i="8"/>
  <c r="F17" i="5"/>
  <c r="H17" i="5" s="1"/>
  <c r="I10" i="5"/>
  <c r="I5" i="5"/>
  <c r="I19" i="8"/>
  <c r="I8" i="9"/>
  <c r="F19" i="3"/>
  <c r="F16" i="3"/>
  <c r="F5" i="3"/>
  <c r="F10" i="3"/>
  <c r="G15" i="9"/>
  <c r="I15" i="9" s="1"/>
  <c r="G6" i="9"/>
  <c r="H9" i="9"/>
  <c r="H10" i="9"/>
  <c r="H19" i="9"/>
  <c r="H18" i="9"/>
  <c r="G18" i="9"/>
  <c r="H16" i="9"/>
  <c r="G16" i="9"/>
  <c r="H13" i="9"/>
  <c r="G13" i="9"/>
  <c r="H12" i="9"/>
  <c r="G12" i="9"/>
  <c r="H11" i="9"/>
  <c r="G11" i="9"/>
  <c r="G10" i="9"/>
  <c r="G9" i="9"/>
  <c r="H7" i="9"/>
  <c r="G7" i="9"/>
  <c r="H6" i="9"/>
  <c r="H5" i="9"/>
  <c r="G5" i="9"/>
  <c r="H38" i="8"/>
  <c r="G38" i="8"/>
  <c r="H37" i="8"/>
  <c r="G37" i="8"/>
  <c r="H7" i="8"/>
  <c r="G7" i="8"/>
  <c r="H6" i="8"/>
  <c r="G6" i="8"/>
  <c r="H5" i="8"/>
  <c r="G5" i="8"/>
  <c r="E15" i="7" l="1"/>
  <c r="H23" i="9"/>
  <c r="I23" i="9" s="1"/>
  <c r="E12" i="3"/>
  <c r="I2" i="13"/>
  <c r="I9" i="9"/>
  <c r="I19" i="9"/>
  <c r="I5" i="9"/>
  <c r="I16" i="9"/>
  <c r="I7" i="9"/>
  <c r="I10" i="9"/>
  <c r="H21" i="9"/>
  <c r="I21" i="9" s="1"/>
  <c r="I11" i="9"/>
  <c r="I12" i="9"/>
  <c r="I13" i="9"/>
  <c r="I18" i="9"/>
  <c r="I6" i="9"/>
  <c r="H22" i="9"/>
  <c r="I22" i="9" s="1"/>
  <c r="H43" i="8"/>
  <c r="I43" i="8" s="1"/>
  <c r="H41" i="8"/>
  <c r="I41" i="8" s="1"/>
  <c r="H42" i="8"/>
  <c r="I42" i="8" s="1"/>
  <c r="I7" i="8"/>
  <c r="I37" i="8"/>
  <c r="I6" i="8"/>
  <c r="I38" i="8"/>
  <c r="I5" i="8"/>
  <c r="H16" i="5"/>
  <c r="I16" i="5" s="1"/>
  <c r="I4" i="8" l="1"/>
  <c r="E16" i="7"/>
  <c r="I2" i="8"/>
  <c r="I4" i="9"/>
  <c r="I2" i="9" s="1"/>
  <c r="I17" i="5" l="1"/>
  <c r="E20" i="7" l="1"/>
  <c r="F12" i="3"/>
  <c r="E13" i="3"/>
  <c r="F13" i="3" s="1"/>
  <c r="F20" i="3"/>
  <c r="E21" i="3"/>
  <c r="F21" i="3" s="1"/>
  <c r="E22" i="3"/>
  <c r="F22" i="3" s="1"/>
  <c r="F4" i="3" l="1"/>
  <c r="C13" i="7" s="1"/>
  <c r="F15" i="3"/>
  <c r="D13" i="7" s="1"/>
  <c r="F2" i="3" l="1"/>
  <c r="E13" i="7" s="1"/>
  <c r="E14" i="7" l="1"/>
  <c r="H15" i="5"/>
  <c r="D17" i="7" s="1"/>
  <c r="I15" i="5" l="1"/>
  <c r="I4" i="5" s="1"/>
  <c r="I2" i="5" s="1"/>
  <c r="E17" i="7"/>
  <c r="E21" i="7" s="1"/>
  <c r="E22" i="7" s="1"/>
</calcChain>
</file>

<file path=xl/sharedStrings.xml><?xml version="1.0" encoding="utf-8"?>
<sst xmlns="http://schemas.openxmlformats.org/spreadsheetml/2006/main" count="647" uniqueCount="244">
  <si>
    <t>CYKY-J 3x2,5</t>
  </si>
  <si>
    <t>Instalační kloubová plošina s prac. výškou 12m</t>
  </si>
  <si>
    <t>Protipožární přepážky a ucpávky komplet</t>
  </si>
  <si>
    <t>Bezbečnostní tabulky</t>
  </si>
  <si>
    <t>Koordinace s dodavatelem stavby</t>
  </si>
  <si>
    <t>Podíl prací jiných profesí</t>
  </si>
  <si>
    <t>Zařízení staveniště pro profesi elektro</t>
  </si>
  <si>
    <t>Uvedení do provozu</t>
  </si>
  <si>
    <t>Výchozí revize</t>
  </si>
  <si>
    <t>Typ</t>
  </si>
  <si>
    <t>Popis</t>
  </si>
  <si>
    <t>MJ</t>
  </si>
  <si>
    <t>Množství</t>
  </si>
  <si>
    <t>J.cena [CZK]</t>
  </si>
  <si>
    <t>Cena celkem [CZK]</t>
  </si>
  <si>
    <t>Náklady soupisu celkem</t>
  </si>
  <si>
    <t>Silnoproud</t>
  </si>
  <si>
    <t>D</t>
  </si>
  <si>
    <t>Dodávky - přívod</t>
  </si>
  <si>
    <t>m</t>
  </si>
  <si>
    <t xml:space="preserve">ks </t>
  </si>
  <si>
    <t>Prožez</t>
  </si>
  <si>
    <t>PM</t>
  </si>
  <si>
    <t xml:space="preserve">M </t>
  </si>
  <si>
    <t>Montáže - přívod</t>
  </si>
  <si>
    <t>M</t>
  </si>
  <si>
    <t>ks</t>
  </si>
  <si>
    <t>PPV</t>
  </si>
  <si>
    <t>J.cena materiál [CZK]</t>
  </si>
  <si>
    <t>Kompletační činnost + 4,5%</t>
  </si>
  <si>
    <t>Přesun + 3%</t>
  </si>
  <si>
    <t>hod</t>
  </si>
  <si>
    <t>O</t>
  </si>
  <si>
    <t>Ostatní položky / HZS</t>
  </si>
  <si>
    <t>Třídění odpadů</t>
  </si>
  <si>
    <t>t</t>
  </si>
  <si>
    <t>Stavební výpomoce</t>
  </si>
  <si>
    <t>Napojení na stávající zařízení</t>
  </si>
  <si>
    <t>Nepředvídané práce</t>
  </si>
  <si>
    <t>kpl</t>
  </si>
  <si>
    <t>Mechanismy</t>
  </si>
  <si>
    <t>Spolupráce s dodavatelem při zkouškách a zapojování</t>
  </si>
  <si>
    <t>Spolupráce s revizním technikem</t>
  </si>
  <si>
    <t>Zaučení obsluhy,závěrečná měření, předávací protokoly</t>
  </si>
  <si>
    <t>Dokumentace skutečného provedení, tisk 3 paré, CD</t>
  </si>
  <si>
    <t>den</t>
  </si>
  <si>
    <t>Koordinace s distributorem</t>
  </si>
  <si>
    <t>J. cena materiál [CZK]</t>
  </si>
  <si>
    <t>J.cena montáž [CZK]</t>
  </si>
  <si>
    <t>Celkem materiál [CZK]</t>
  </si>
  <si>
    <t>Celkem práce [CZK]</t>
  </si>
  <si>
    <t>D+M</t>
  </si>
  <si>
    <t xml:space="preserve">Kompletační činnost </t>
  </si>
  <si>
    <t>Přesun</t>
  </si>
  <si>
    <t>SOUPIS PRACÍ ELEKTRO</t>
  </si>
  <si>
    <t>Stavba:</t>
  </si>
  <si>
    <t>Místo:</t>
  </si>
  <si>
    <t>Datum:</t>
  </si>
  <si>
    <t>Zadavatel:</t>
  </si>
  <si>
    <t>Projektant:</t>
  </si>
  <si>
    <t>Bc. Lukáš Bělíček</t>
  </si>
  <si>
    <t>Zpracovatel:</t>
  </si>
  <si>
    <t>Materiál</t>
  </si>
  <si>
    <t>Práce</t>
  </si>
  <si>
    <t>Cena celkem</t>
  </si>
  <si>
    <t>Přívod</t>
  </si>
  <si>
    <t>Ostatní položky</t>
  </si>
  <si>
    <t>J.cena práce [CZK]</t>
  </si>
  <si>
    <t>Celkem cena materiál [CZK]</t>
  </si>
  <si>
    <t>Celkem cena práce [CZK]</t>
  </si>
  <si>
    <t>Dodávky + montáž rozvaděč</t>
  </si>
  <si>
    <t>Kapsa do dveří rozvaděče pro schéma</t>
  </si>
  <si>
    <t>Certifikace a zkoušky instalované rozvodnice, dodávka kompletní dokumentace</t>
  </si>
  <si>
    <t>Usazení rozvaděče</t>
  </si>
  <si>
    <t>Popl.za uloženi suti</t>
  </si>
  <si>
    <t>Odvoz suti na skládku do 1km</t>
  </si>
  <si>
    <t>Pomocné stavební práce</t>
  </si>
  <si>
    <t>Prožez 10%</t>
  </si>
  <si>
    <t xml:space="preserve">Ukončovací díl hřebenu </t>
  </si>
  <si>
    <t>Spojovací hřeben 1m</t>
  </si>
  <si>
    <t>CYKY-J 5x4</t>
  </si>
  <si>
    <t>Celoplastová rozvodnice 12M, 1500VDC IP65</t>
  </si>
  <si>
    <t>Svodič přepětí DG SE DC 900</t>
  </si>
  <si>
    <t>Pojistkoý odpojovač E92/32 PV</t>
  </si>
  <si>
    <t>Pojistka 10x38  16A gPV</t>
  </si>
  <si>
    <t>Svorka řadová červená 6mm2</t>
  </si>
  <si>
    <t>Svorka řadová černá 6mm2</t>
  </si>
  <si>
    <t>Krycí koncové čelo svorky 6mm2</t>
  </si>
  <si>
    <t>Koncový doraz řadové svorky</t>
  </si>
  <si>
    <t>Dutinka vodiče CY6</t>
  </si>
  <si>
    <t>Dutinka vodiče CYA 16</t>
  </si>
  <si>
    <t>Dutinka vodiče CY6 dvojitá</t>
  </si>
  <si>
    <t>Průchodka PG 11</t>
  </si>
  <si>
    <t>Označovací štítek do rozvaděče</t>
  </si>
  <si>
    <t>Dodávky trasy</t>
  </si>
  <si>
    <t>Trasy vedení</t>
  </si>
  <si>
    <t xml:space="preserve"> Oceloplechová rozvodnice 1400x600x400mm, IP55</t>
  </si>
  <si>
    <t>Pojistka 10x38 2A gG</t>
  </si>
  <si>
    <t>Pojistka PV22 63A gG</t>
  </si>
  <si>
    <t>U/f síťová ochrana jednostupňová</t>
  </si>
  <si>
    <t>Svodič přepětí 20kA TN-S zapojení 3+1 275V AC</t>
  </si>
  <si>
    <t>Zásuvka 230V na DIN lištu</t>
  </si>
  <si>
    <t>Kontrolka na dveře rozvaděče bílá barva 230V</t>
  </si>
  <si>
    <t>Kontrolka na dveře rozvaděče zelená barva 230V</t>
  </si>
  <si>
    <t>Podružný materiál (vodiče, průchodky, kabelové kanály, DIN lišta, označení jističů a svorek, stahovací pásky)</t>
  </si>
  <si>
    <t>Kontrolka na dveře rozvaděče červená barva 230V</t>
  </si>
  <si>
    <t>10%</t>
  </si>
  <si>
    <t>Rozvaděč R-FVE-AC</t>
  </si>
  <si>
    <t>FVE Položky</t>
  </si>
  <si>
    <t>Dodávky + montáž systému FVE</t>
  </si>
  <si>
    <t>Podružný materiál (šrouby, matice, podložky, atp.)</t>
  </si>
  <si>
    <t>Kabeláž</t>
  </si>
  <si>
    <t>CYA 16</t>
  </si>
  <si>
    <t>FTP cat.6</t>
  </si>
  <si>
    <t>H1Z2Z2-K 6mm2</t>
  </si>
  <si>
    <t>JYTY 7x1</t>
  </si>
  <si>
    <t>J-Y(St)Y 2x2x0,8</t>
  </si>
  <si>
    <t>Konektor MC4 / pár</t>
  </si>
  <si>
    <t>Měření uzemnění během realizace HOP</t>
  </si>
  <si>
    <t>FVE Položky + kabeláž</t>
  </si>
  <si>
    <t>Úprava hromosvodové soustavy v rámci realizace FVE</t>
  </si>
  <si>
    <t>Vytvoření dokumentace pro realizaci LPS</t>
  </si>
  <si>
    <t>Revize LPS</t>
  </si>
  <si>
    <t>Uchazeč:</t>
  </si>
  <si>
    <t>Adresa:</t>
  </si>
  <si>
    <t>IČO:</t>
  </si>
  <si>
    <t>Zodpovědná osoba:</t>
  </si>
  <si>
    <t xml:space="preserve">O </t>
  </si>
  <si>
    <t>Vytvoření HOP a připojení k uzemnění, měření</t>
  </si>
  <si>
    <t>Statutární město Opava, Horní náměstí 69, 746 01 Opava</t>
  </si>
  <si>
    <t>Kabel CYKY-J 5x35</t>
  </si>
  <si>
    <t>Lisovací oko 35x12</t>
  </si>
  <si>
    <t>Lisovací oko 35x10</t>
  </si>
  <si>
    <t>Pojistkový trojfázový odpojovač 200A pro pojistky NH1</t>
  </si>
  <si>
    <t>Pojistka NH1 200A gG</t>
  </si>
  <si>
    <t>Montáž kabel Cu plný kulatý žíla 5x35 mm2 pokládka v kaelovém kanále</t>
  </si>
  <si>
    <t>Ukončení kabelu CYKY-J 5x35, zapojení</t>
  </si>
  <si>
    <t>Smršťovací fólie s lepidlem pro vodič CY 35</t>
  </si>
  <si>
    <t>Instalace pojistkového odpojovače, prodrátování</t>
  </si>
  <si>
    <t>Průchodka M40 včetně matice</t>
  </si>
  <si>
    <t>Instalace průchodky do stávajícího rozvaděče</t>
  </si>
  <si>
    <t>Konektor MC4 pro instalaci na desku</t>
  </si>
  <si>
    <t>Pojistka 10x38  20A gPV</t>
  </si>
  <si>
    <t xml:space="preserve">Napěťová spoušt hlavního jističe 230V </t>
  </si>
  <si>
    <t>Pomocné kontakty hlavního jističe 1xNO, 1xNC</t>
  </si>
  <si>
    <t>Proudový chránič s jističem B16/2/30mA typ A</t>
  </si>
  <si>
    <t>Proudový chránič s jističem B10/2/30mA typ A</t>
  </si>
  <si>
    <t>Pojistkový odpojovač trojfázový pro pojistky 10x38</t>
  </si>
  <si>
    <t>Pojistkový odpojovač trojfázový pro pojistky 22x58</t>
  </si>
  <si>
    <t>Jistič B2/1</t>
  </si>
  <si>
    <t>Jistič B10/1</t>
  </si>
  <si>
    <t>Jistič B32/4</t>
  </si>
  <si>
    <t>Stykač 160A, 3xNO, + pomocné kontakty 1xNO, 1xNC</t>
  </si>
  <si>
    <t>Relé 230V 3xNO+NC</t>
  </si>
  <si>
    <t>Relé 230V 1xNO+NC</t>
  </si>
  <si>
    <t>Svorka řadová 4mm2</t>
  </si>
  <si>
    <t>Svorka řadová 2,5mm2</t>
  </si>
  <si>
    <t>Ukončovací deska svorky 4mm2</t>
  </si>
  <si>
    <t>Ukončovací deska svorky 2,5mm2</t>
  </si>
  <si>
    <t xml:space="preserve">Usazení rozvaděče </t>
  </si>
  <si>
    <t>Stop tlačítko na dveře rozvaděče s aretací</t>
  </si>
  <si>
    <t>Elektroměr pro nepřímé měření x/5A výstup RS 485</t>
  </si>
  <si>
    <t>MTP 200/5 pro elektroměr s výstupem RS485</t>
  </si>
  <si>
    <t>Soubor</t>
  </si>
  <si>
    <t xml:space="preserve">Koordinace s poskytovatelem datového připojení, IT technikem </t>
  </si>
  <si>
    <t>Úprava elektroměrového rozvaděče dle požadavků distributora</t>
  </si>
  <si>
    <t>FV panel 480Wp, Voc=4076V, Isc= 11,48A, účinnost 22,24%, 1903x1134mm</t>
  </si>
  <si>
    <t>Střídač hybridní trojfázový 12kW</t>
  </si>
  <si>
    <t>Baterie 5kWh, instalace do Racku</t>
  </si>
  <si>
    <t xml:space="preserve">Odpojovač panelů pro 2 panely </t>
  </si>
  <si>
    <t>Stop tlačítko IP65 se skleněnou zábranou</t>
  </si>
  <si>
    <t>Propojovací kabel pro odpojovače panelů</t>
  </si>
  <si>
    <t>Stop tlačítko pro odpojovač panelů</t>
  </si>
  <si>
    <t>PraflaDur 2x1</t>
  </si>
  <si>
    <t>ŽZ Víko kabelového žlabu 200</t>
  </si>
  <si>
    <t>ŽZ Spojka žlabu (spoj. mat. "G5")</t>
  </si>
  <si>
    <t xml:space="preserve">ŽZ Spojka víka </t>
  </si>
  <si>
    <t>ŽZ Nosník žlabu 200</t>
  </si>
  <si>
    <t>Podružný materiál pro kabelový žlab</t>
  </si>
  <si>
    <t>Nátěr žlabu umístěného na fasádě do barvy fasády</t>
  </si>
  <si>
    <t>ŽZ Kabelový žlab plný neperforovaný 200/50</t>
  </si>
  <si>
    <t>Získání stanoviska TIČR + adminitrace s tím spojená</t>
  </si>
  <si>
    <t>Ochranné pouzdro MC4 konektorů s keramickým složením a nerezovým obalem</t>
  </si>
  <si>
    <t xml:space="preserve">Stavba a konstrukce </t>
  </si>
  <si>
    <t>Prorážení otvorů</t>
  </si>
  <si>
    <t>Výroba a montáž kov. atypických konstr. nad 500 kg</t>
  </si>
  <si>
    <t>Přesun hmot pro zámečnické konstr., výšky do 6 m</t>
  </si>
  <si>
    <t>kg</t>
  </si>
  <si>
    <t>kus</t>
  </si>
  <si>
    <t>Kontejner, přistavení na 24 h, odvoz a likvidace, suť bez příměsí, kapacita 3 t</t>
  </si>
  <si>
    <t>Pojištění dodavatele a pojištění díla</t>
  </si>
  <si>
    <t xml:space="preserve">Dokumentace skutečného provedení </t>
  </si>
  <si>
    <t xml:space="preserve">Zkušební provoz </t>
  </si>
  <si>
    <t>Individuální a komplexní vyzkoušení</t>
  </si>
  <si>
    <t>Revize</t>
  </si>
  <si>
    <t xml:space="preserve">Užívání veřejných ploch a prostranství  </t>
  </si>
  <si>
    <t xml:space="preserve">Dočasná dopravní opatření </t>
  </si>
  <si>
    <t>Koordinační činnost, Stavební dozor stavby</t>
  </si>
  <si>
    <t>Demontáže v rámci přípravy stavby (technická místnost atp.)</t>
  </si>
  <si>
    <t>m2</t>
  </si>
  <si>
    <t>Vedlejší náklady konstrukce a stavba</t>
  </si>
  <si>
    <t xml:space="preserve">Rack pro 8 baterií kompletní </t>
  </si>
  <si>
    <t>Příslušenství pro připojení baterií (kabely silové, komunikační kabely, spojky, šrouby, atp.)</t>
  </si>
  <si>
    <t>Smartmeter pro přímé měření, výstup RS485</t>
  </si>
  <si>
    <t>Instalace FVE na střechu Magistrátu města Opavy budova D</t>
  </si>
  <si>
    <t>Krnovská 71d, 746 01 Opava</t>
  </si>
  <si>
    <t>Rozvaděč R-FVE-DC 1-4</t>
  </si>
  <si>
    <t>Rozvaděč R-FVE-DC 1.1-4.1</t>
  </si>
  <si>
    <t>Jistič 160A/3</t>
  </si>
  <si>
    <t>Vysílač + přijímač pro dálkový přenos signálu HDO, 230V AC</t>
  </si>
  <si>
    <t>Podpěra žlabu na plochou střechu</t>
  </si>
  <si>
    <r>
      <t>Konstrukce pod panel jižní 10</t>
    </r>
    <r>
      <rPr>
        <sz val="9"/>
        <color rgb="FF000000"/>
        <rFont val="Calibri"/>
        <family val="2"/>
        <charset val="238"/>
      </rPr>
      <t>°</t>
    </r>
  </si>
  <si>
    <t>Základy,zvláštní zakládání</t>
  </si>
  <si>
    <t>Základová deska z betonu C 16/20, včetně bednění, dobetonování podlahy</t>
  </si>
  <si>
    <t>m3</t>
  </si>
  <si>
    <t>Svislé a kompletní konstrukce</t>
  </si>
  <si>
    <t>Příčka SDK tl.100mm,ocel.kce,1x oplášť.,RFI 12,5mm, přístavba technické místnosti</t>
  </si>
  <si>
    <t>Upravy povrchů vnější</t>
  </si>
  <si>
    <t>KZS z minerálních desek, plocha s otvory, budovy výšky do 6 m, desky fasádní z minerálního vlákna, tl. 100 mm, lešení</t>
  </si>
  <si>
    <t>Výplně otvorů</t>
  </si>
  <si>
    <t>Zazdění dveří jednokřídlových, omítka, zeď tloušťky 45 cm</t>
  </si>
  <si>
    <t>Bourání konstrukcí</t>
  </si>
  <si>
    <t>Vybourání kovových dveřních zárubní pl. nad 2 m2</t>
  </si>
  <si>
    <t>Staveništní přesun hmot</t>
  </si>
  <si>
    <t>Přesun hmot, budovy zděné, příplatek do 5 km</t>
  </si>
  <si>
    <t>Konstrukce truhlářské</t>
  </si>
  <si>
    <t>Přesun hmot pro truhlářské konstr., výšky do 6 m</t>
  </si>
  <si>
    <t>Montáž obložkové zárubně a dřevěného křídla dveří</t>
  </si>
  <si>
    <t>Dveře protipožární EI30 plné 1-křídlé 800 x 1970 mm fólie</t>
  </si>
  <si>
    <t>Zárubeň obložková protipožární FÓLIE 1-křídlá 800 x 1970 mm</t>
  </si>
  <si>
    <t>Konstrukce zámečnické</t>
  </si>
  <si>
    <t>Tyč ocelová HEB 300, S235JR</t>
  </si>
  <si>
    <t>Tyč ocelová I 200, S235JR</t>
  </si>
  <si>
    <t>Tyč ocelová I 300, S235JR</t>
  </si>
  <si>
    <t>Trubka bezešvá konstrukční S355J2H, rozměr 244,5 x 10,0 mm</t>
  </si>
  <si>
    <t>Klimatizační jednotka pro chlazení technické místnosti</t>
  </si>
  <si>
    <t>Kompletní demontáž skladby střešního pláště po nosnou ŽB desku</t>
  </si>
  <si>
    <t>Parostěsná vrstva asfaltového pásu - nová</t>
  </si>
  <si>
    <t>EPS 150</t>
  </si>
  <si>
    <t>Separační sklo vláknitá vrstva 120/g/m2</t>
  </si>
  <si>
    <t>PVC fólie min. tl. 1,5mm s klasifikací Broof (t3)</t>
  </si>
  <si>
    <t xml:space="preserve">Opravy střechy - zpracováno na základě dodaných podkladových materiálů, zpracovaných investorem </t>
  </si>
  <si>
    <t>Stavba a konstrukce, střecha</t>
  </si>
  <si>
    <t>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</si>
</sst>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&quot; Kč&quot;"/>
    <numFmt numFmtId="165" formatCode="0.000"/>
    <numFmt numFmtId="166" formatCode="#,##0.000"/>
    <numFmt numFmtId="167" formatCode="0.00\ %"/>
    <numFmt numFmtId="168" formatCode="#,##0.00\ [$Kč-405];[Red]\-#,##0.00\ [$Kč-405]"/>
    <numFmt numFmtId="169" formatCode="#,##0.00\ &quot;Kč&quot;"/>
    <numFmt numFmtId="170" formatCode="dd\.mm\.yyyy"/>
  </numFmts>
  <fonts count="3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1"/>
    </font>
    <font>
      <b/>
      <sz val="12"/>
      <color rgb="FF960000"/>
      <name val="Arial CE"/>
      <charset val="1"/>
    </font>
    <font>
      <b/>
      <sz val="11"/>
      <color rgb="FF000000"/>
      <name val="Calibri"/>
      <family val="2"/>
      <charset val="238"/>
    </font>
    <font>
      <b/>
      <sz val="9"/>
      <color rgb="FF003366"/>
      <name val="Arial CE"/>
      <charset val="238"/>
    </font>
    <font>
      <b/>
      <sz val="9"/>
      <color rgb="FF003366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4472C4"/>
      <name val="Arial"/>
      <family val="2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name val="Arial CE"/>
    </font>
    <font>
      <b/>
      <sz val="12"/>
      <color rgb="FF960000"/>
      <name val="Arial CE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2"/>
      <name val="Arial"/>
      <family val="2"/>
      <charset val="238"/>
    </font>
    <font>
      <b/>
      <sz val="9"/>
      <color rgb="FF960000"/>
      <name val="Arial"/>
      <family val="2"/>
      <charset val="1"/>
    </font>
    <font>
      <sz val="9"/>
      <color rgb="FF0070C0"/>
      <name val="Arial"/>
      <family val="2"/>
      <charset val="1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15" fillId="0" borderId="0"/>
    <xf numFmtId="0" fontId="24" fillId="0" borderId="0"/>
    <xf numFmtId="0" fontId="33" fillId="0" borderId="0"/>
    <xf numFmtId="0" fontId="33" fillId="0" borderId="0"/>
    <xf numFmtId="0" fontId="24" fillId="0" borderId="0"/>
    <xf numFmtId="0" fontId="3" fillId="0" borderId="0"/>
    <xf numFmtId="0" fontId="3" fillId="0" borderId="0"/>
    <xf numFmtId="0" fontId="3" fillId="0" borderId="0"/>
  </cellStyleXfs>
  <cellXfs count="208">
    <xf numFmtId="0" fontId="0" fillId="0" borderId="0" xfId="0"/>
    <xf numFmtId="0" fontId="0" fillId="0" borderId="0" xfId="0" applyAlignment="1">
      <alignment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>
      <alignment horizontal="center" vertical="center" wrapText="1"/>
    </xf>
    <xf numFmtId="0" fontId="2" fillId="0" borderId="0" xfId="2"/>
    <xf numFmtId="0" fontId="7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2" fillId="0" borderId="0" xfId="2" applyAlignment="1" applyProtection="1">
      <alignment vertical="center"/>
      <protection locked="0"/>
    </xf>
    <xf numFmtId="164" fontId="7" fillId="0" borderId="0" xfId="2" applyNumberFormat="1" applyFont="1"/>
    <xf numFmtId="4" fontId="2" fillId="0" borderId="0" xfId="2" applyNumberFormat="1"/>
    <xf numFmtId="4" fontId="8" fillId="0" borderId="0" xfId="2" applyNumberFormat="1" applyFont="1"/>
    <xf numFmtId="0" fontId="9" fillId="0" borderId="6" xfId="2" applyFont="1" applyBorder="1" applyAlignment="1">
      <alignment horizontal="left"/>
    </xf>
    <xf numFmtId="0" fontId="9" fillId="0" borderId="6" xfId="2" applyFont="1" applyBorder="1"/>
    <xf numFmtId="0" fontId="9" fillId="0" borderId="6" xfId="2" applyFont="1" applyBorder="1" applyProtection="1">
      <protection locked="0"/>
    </xf>
    <xf numFmtId="164" fontId="9" fillId="0" borderId="6" xfId="2" applyNumberFormat="1" applyFont="1" applyBorder="1"/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/>
    <xf numFmtId="0" fontId="10" fillId="0" borderId="6" xfId="2" applyFont="1" applyBorder="1" applyProtection="1">
      <protection locked="0"/>
    </xf>
    <xf numFmtId="164" fontId="10" fillId="0" borderId="6" xfId="2" applyNumberFormat="1" applyFont="1" applyBorder="1"/>
    <xf numFmtId="0" fontId="11" fillId="0" borderId="6" xfId="2" applyFont="1" applyBorder="1" applyAlignment="1">
      <alignment horizontal="center" vertical="center"/>
    </xf>
    <xf numFmtId="165" fontId="11" fillId="0" borderId="6" xfId="2" applyNumberFormat="1" applyFont="1" applyBorder="1" applyAlignment="1">
      <alignment horizontal="right" vertical="center"/>
    </xf>
    <xf numFmtId="164" fontId="11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/>
    </xf>
    <xf numFmtId="0" fontId="11" fillId="0" borderId="6" xfId="2" applyFont="1" applyBorder="1" applyAlignment="1">
      <alignment vertical="center" wrapText="1"/>
    </xf>
    <xf numFmtId="0" fontId="11" fillId="0" borderId="6" xfId="2" applyFont="1" applyBorder="1" applyAlignment="1">
      <alignment horizontal="center" vertical="center" wrapText="1"/>
    </xf>
    <xf numFmtId="166" fontId="11" fillId="0" borderId="6" xfId="2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 vertical="center"/>
    </xf>
    <xf numFmtId="0" fontId="13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6" fontId="13" fillId="0" borderId="6" xfId="2" applyNumberFormat="1" applyFont="1" applyBorder="1" applyAlignment="1">
      <alignment horizontal="right" vertical="center"/>
    </xf>
    <xf numFmtId="164" fontId="13" fillId="0" borderId="6" xfId="2" applyNumberFormat="1" applyFont="1" applyBorder="1" applyAlignment="1" applyProtection="1">
      <alignment horizontal="right" vertical="center"/>
      <protection locked="0"/>
    </xf>
    <xf numFmtId="164" fontId="13" fillId="0" borderId="6" xfId="2" applyNumberFormat="1" applyFont="1" applyBorder="1" applyAlignment="1">
      <alignment horizontal="right" vertical="center"/>
    </xf>
    <xf numFmtId="0" fontId="12" fillId="0" borderId="6" xfId="2" applyFont="1" applyBorder="1"/>
    <xf numFmtId="167" fontId="12" fillId="0" borderId="6" xfId="2" applyNumberFormat="1" applyFont="1" applyBorder="1" applyAlignment="1">
      <alignment horizontal="right"/>
    </xf>
    <xf numFmtId="168" fontId="12" fillId="0" borderId="6" xfId="2" applyNumberFormat="1" applyFont="1" applyBorder="1" applyAlignment="1" applyProtection="1">
      <alignment horizontal="right"/>
      <protection locked="0"/>
    </xf>
    <xf numFmtId="168" fontId="12" fillId="0" borderId="6" xfId="2" applyNumberFormat="1" applyFont="1" applyBorder="1" applyAlignment="1">
      <alignment horizontal="right"/>
    </xf>
    <xf numFmtId="0" fontId="2" fillId="0" borderId="0" xfId="2" applyProtection="1">
      <protection locked="0"/>
    </xf>
    <xf numFmtId="0" fontId="11" fillId="0" borderId="6" xfId="2" applyFont="1" applyBorder="1" applyAlignment="1">
      <alignment wrapText="1"/>
    </xf>
    <xf numFmtId="164" fontId="12" fillId="0" borderId="6" xfId="2" applyNumberFormat="1" applyFont="1" applyBorder="1" applyAlignment="1">
      <alignment horizontal="right"/>
    </xf>
    <xf numFmtId="165" fontId="6" fillId="2" borderId="4" xfId="2" applyNumberFormat="1" applyFont="1" applyFill="1" applyBorder="1" applyAlignment="1">
      <alignment horizontal="center" vertical="center" wrapText="1"/>
    </xf>
    <xf numFmtId="44" fontId="6" fillId="2" borderId="4" xfId="1" applyFont="1" applyFill="1" applyBorder="1" applyAlignment="1" applyProtection="1">
      <alignment horizontal="center" vertical="center" wrapText="1"/>
      <protection locked="0"/>
    </xf>
    <xf numFmtId="0" fontId="2" fillId="0" borderId="0" xfId="2" applyAlignment="1">
      <alignment horizontal="center" vertical="center"/>
    </xf>
    <xf numFmtId="165" fontId="17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44" fontId="17" fillId="0" borderId="1" xfId="1" applyFont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/>
    </xf>
    <xf numFmtId="165" fontId="9" fillId="0" borderId="1" xfId="2" applyNumberFormat="1" applyFont="1" applyBorder="1" applyAlignment="1">
      <alignment horizontal="center" vertical="center"/>
    </xf>
    <xf numFmtId="44" fontId="18" fillId="0" borderId="1" xfId="1" applyFont="1" applyBorder="1" applyAlignment="1" applyProtection="1">
      <alignment horizontal="center" vertical="center"/>
      <protection locked="0"/>
    </xf>
    <xf numFmtId="164" fontId="9" fillId="0" borderId="1" xfId="2" applyNumberFormat="1" applyFont="1" applyBorder="1"/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/>
    <xf numFmtId="164" fontId="19" fillId="0" borderId="1" xfId="2" applyNumberFormat="1" applyFont="1" applyBorder="1" applyAlignment="1">
      <alignment horizontal="right" vertical="center"/>
    </xf>
    <xf numFmtId="0" fontId="19" fillId="0" borderId="1" xfId="2" applyFont="1" applyBorder="1" applyAlignment="1" applyProtection="1">
      <alignment vertical="top" wrapText="1"/>
      <protection locked="0"/>
    </xf>
    <xf numFmtId="0" fontId="20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165" fontId="20" fillId="0" borderId="1" xfId="2" applyNumberFormat="1" applyFont="1" applyBorder="1" applyAlignment="1">
      <alignment horizontal="center" vertical="center" wrapText="1"/>
    </xf>
    <xf numFmtId="0" fontId="20" fillId="0" borderId="1" xfId="2" applyFont="1" applyBorder="1"/>
    <xf numFmtId="0" fontId="19" fillId="0" borderId="1" xfId="2" applyFont="1" applyBorder="1" applyAlignment="1">
      <alignment horizontal="left" vertical="center" wrapText="1"/>
    </xf>
    <xf numFmtId="44" fontId="20" fillId="0" borderId="1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 applyProtection="1">
      <alignment horizontal="center" vertical="center"/>
      <protection locked="0"/>
    </xf>
    <xf numFmtId="165" fontId="20" fillId="0" borderId="1" xfId="2" applyNumberFormat="1" applyFont="1" applyBorder="1" applyAlignment="1">
      <alignment horizontal="center" vertical="center"/>
    </xf>
    <xf numFmtId="0" fontId="19" fillId="0" borderId="1" xfId="2" applyFont="1" applyBorder="1" applyAlignment="1" applyProtection="1">
      <alignment horizontal="center" vertical="center"/>
      <protection locked="0"/>
    </xf>
    <xf numFmtId="165" fontId="19" fillId="0" borderId="1" xfId="2" applyNumberFormat="1" applyFont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69" fontId="22" fillId="0" borderId="0" xfId="0" applyNumberFormat="1" applyFont="1"/>
    <xf numFmtId="0" fontId="9" fillId="0" borderId="1" xfId="0" applyFont="1" applyBorder="1" applyAlignment="1">
      <alignment horizontal="left"/>
    </xf>
    <xf numFmtId="169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locked="0"/>
    </xf>
    <xf numFmtId="170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44" fontId="14" fillId="0" borderId="3" xfId="1" applyFont="1" applyBorder="1" applyAlignment="1">
      <alignment horizontal="left" vertical="center"/>
    </xf>
    <xf numFmtId="44" fontId="14" fillId="0" borderId="8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4" fontId="14" fillId="0" borderId="2" xfId="1" applyFont="1" applyBorder="1" applyAlignment="1">
      <alignment horizontal="lef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44" fontId="28" fillId="0" borderId="12" xfId="0" applyNumberFormat="1" applyFont="1" applyBorder="1" applyAlignment="1">
      <alignment horizontal="right" vertical="center"/>
    </xf>
    <xf numFmtId="0" fontId="11" fillId="2" borderId="4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2" borderId="5" xfId="2" applyFont="1" applyFill="1" applyBorder="1" applyAlignment="1">
      <alignment horizontal="center" vertical="center" wrapText="1"/>
    </xf>
    <xf numFmtId="0" fontId="12" fillId="0" borderId="0" xfId="2" applyFont="1"/>
    <xf numFmtId="0" fontId="29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 applyProtection="1">
      <alignment vertical="center"/>
      <protection locked="0"/>
    </xf>
    <xf numFmtId="164" fontId="29" fillId="0" borderId="0" xfId="2" applyNumberFormat="1" applyFont="1"/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0" fontId="10" fillId="0" borderId="1" xfId="2" applyFont="1" applyBorder="1" applyProtection="1">
      <protection locked="0"/>
    </xf>
    <xf numFmtId="164" fontId="10" fillId="0" borderId="1" xfId="2" applyNumberFormat="1" applyFont="1" applyBorder="1"/>
    <xf numFmtId="0" fontId="11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vertical="center" wrapText="1"/>
    </xf>
    <xf numFmtId="0" fontId="30" fillId="0" borderId="1" xfId="2" applyFont="1" applyBorder="1" applyAlignment="1">
      <alignment horizontal="center" vertical="center" wrapText="1"/>
    </xf>
    <xf numFmtId="166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vertical="center"/>
    </xf>
    <xf numFmtId="0" fontId="12" fillId="0" borderId="1" xfId="2" applyFont="1" applyBorder="1"/>
    <xf numFmtId="0" fontId="21" fillId="0" borderId="1" xfId="0" applyFont="1" applyBorder="1" applyAlignment="1">
      <alignment vertical="center" wrapText="1"/>
    </xf>
    <xf numFmtId="0" fontId="11" fillId="0" borderId="1" xfId="2" applyFont="1" applyBorder="1"/>
    <xf numFmtId="167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/>
    </xf>
    <xf numFmtId="169" fontId="10" fillId="0" borderId="1" xfId="2" applyNumberFormat="1" applyFont="1" applyBorder="1"/>
    <xf numFmtId="169" fontId="30" fillId="0" borderId="1" xfId="2" applyNumberFormat="1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right" vertical="center"/>
    </xf>
    <xf numFmtId="169" fontId="11" fillId="2" borderId="4" xfId="2" applyNumberFormat="1" applyFont="1" applyFill="1" applyBorder="1" applyAlignment="1" applyProtection="1">
      <alignment horizontal="center" vertical="center" wrapText="1"/>
      <protection locked="0"/>
    </xf>
    <xf numFmtId="169" fontId="12" fillId="0" borderId="0" xfId="2" applyNumberFormat="1" applyFont="1" applyAlignment="1">
      <alignment vertical="center"/>
    </xf>
    <xf numFmtId="169" fontId="12" fillId="0" borderId="0" xfId="2" applyNumberFormat="1" applyFont="1"/>
    <xf numFmtId="0" fontId="21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right" vertical="center" wrapText="1" indent="1"/>
    </xf>
    <xf numFmtId="0" fontId="2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9" fontId="32" fillId="0" borderId="1" xfId="0" applyNumberFormat="1" applyFont="1" applyBorder="1" applyAlignment="1">
      <alignment horizontal="center" vertical="center"/>
    </xf>
    <xf numFmtId="169" fontId="3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vertical="center"/>
    </xf>
    <xf numFmtId="0" fontId="2" fillId="0" borderId="0" xfId="2" applyAlignment="1">
      <alignment vertical="center" wrapText="1"/>
    </xf>
    <xf numFmtId="0" fontId="9" fillId="0" borderId="6" xfId="2" applyFont="1" applyBorder="1" applyAlignment="1">
      <alignment horizontal="left" wrapText="1"/>
    </xf>
    <xf numFmtId="0" fontId="10" fillId="0" borderId="6" xfId="2" applyFont="1" applyBorder="1" applyAlignment="1">
      <alignment horizontal="left" wrapText="1"/>
    </xf>
    <xf numFmtId="0" fontId="12" fillId="0" borderId="6" xfId="2" applyFont="1" applyBorder="1" applyAlignment="1">
      <alignment wrapText="1"/>
    </xf>
    <xf numFmtId="0" fontId="2" fillId="0" borderId="0" xfId="2" applyAlignment="1">
      <alignment wrapText="1"/>
    </xf>
    <xf numFmtId="169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2" fillId="0" borderId="0" xfId="2" applyFont="1" applyAlignment="1" applyProtection="1">
      <alignment horizontal="center" vertical="center"/>
      <protection locked="0"/>
    </xf>
    <xf numFmtId="0" fontId="10" fillId="0" borderId="6" xfId="2" applyFont="1" applyBorder="1" applyAlignment="1">
      <alignment horizontal="left"/>
    </xf>
    <xf numFmtId="16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 applyProtection="1">
      <alignment horizontal="center" vertical="center"/>
      <protection locked="0"/>
    </xf>
    <xf numFmtId="0" fontId="12" fillId="0" borderId="6" xfId="2" applyFont="1" applyBorder="1" applyAlignment="1">
      <alignment horizontal="center" vertical="center"/>
    </xf>
    <xf numFmtId="169" fontId="12" fillId="0" borderId="6" xfId="2" applyNumberFormat="1" applyFont="1" applyBorder="1" applyAlignment="1">
      <alignment horizontal="center" vertical="center"/>
    </xf>
    <xf numFmtId="0" fontId="30" fillId="0" borderId="6" xfId="2" applyFont="1" applyBorder="1" applyAlignment="1">
      <alignment horizontal="center" vertical="center"/>
    </xf>
    <xf numFmtId="0" fontId="30" fillId="0" borderId="6" xfId="2" applyFont="1" applyBorder="1" applyAlignment="1">
      <alignment vertical="center" wrapText="1"/>
    </xf>
    <xf numFmtId="0" fontId="30" fillId="0" borderId="6" xfId="2" applyFont="1" applyBorder="1" applyAlignment="1">
      <alignment horizontal="center" vertical="center" wrapText="1"/>
    </xf>
    <xf numFmtId="166" fontId="30" fillId="0" borderId="6" xfId="2" applyNumberFormat="1" applyFont="1" applyBorder="1" applyAlignment="1">
      <alignment horizontal="center" vertical="center"/>
    </xf>
    <xf numFmtId="169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right" vertical="center"/>
    </xf>
    <xf numFmtId="165" fontId="11" fillId="0" borderId="6" xfId="2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/>
    </xf>
    <xf numFmtId="169" fontId="23" fillId="0" borderId="6" xfId="0" applyNumberFormat="1" applyFont="1" applyBorder="1" applyAlignment="1">
      <alignment horizontal="center" vertical="center"/>
    </xf>
    <xf numFmtId="169" fontId="21" fillId="0" borderId="6" xfId="0" applyNumberFormat="1" applyFont="1" applyBorder="1" applyAlignment="1">
      <alignment vertical="center"/>
    </xf>
    <xf numFmtId="169" fontId="23" fillId="0" borderId="13" xfId="0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wrapText="1"/>
    </xf>
    <xf numFmtId="165" fontId="11" fillId="0" borderId="6" xfId="2" quotePrefix="1" applyNumberFormat="1" applyFont="1" applyBorder="1" applyAlignment="1">
      <alignment horizontal="center" vertical="center"/>
    </xf>
    <xf numFmtId="167" fontId="11" fillId="0" borderId="1" xfId="2" applyNumberFormat="1" applyFont="1" applyBorder="1" applyAlignment="1">
      <alignment horizontal="center" vertical="center"/>
    </xf>
    <xf numFmtId="0" fontId="20" fillId="0" borderId="1" xfId="2" applyFont="1" applyBorder="1" applyAlignment="1">
      <alignment wrapText="1"/>
    </xf>
    <xf numFmtId="0" fontId="14" fillId="0" borderId="6" xfId="0" applyFont="1" applyBorder="1" applyAlignment="1">
      <alignment horizontal="left" vertical="center"/>
    </xf>
    <xf numFmtId="0" fontId="19" fillId="0" borderId="6" xfId="2" applyFont="1" applyBorder="1" applyAlignment="1">
      <alignment horizontal="center" vertical="center"/>
    </xf>
    <xf numFmtId="0" fontId="20" fillId="0" borderId="6" xfId="2" applyFont="1" applyBorder="1"/>
    <xf numFmtId="0" fontId="20" fillId="0" borderId="6" xfId="2" applyFont="1" applyBorder="1" applyAlignment="1">
      <alignment horizontal="center" vertical="center"/>
    </xf>
    <xf numFmtId="165" fontId="20" fillId="0" borderId="6" xfId="2" applyNumberFormat="1" applyFont="1" applyBorder="1" applyAlignment="1">
      <alignment horizontal="center" vertical="center"/>
    </xf>
    <xf numFmtId="44" fontId="20" fillId="0" borderId="6" xfId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4" fontId="0" fillId="0" borderId="0" xfId="0" applyNumberFormat="1"/>
    <xf numFmtId="164" fontId="0" fillId="0" borderId="0" xfId="0" applyNumberFormat="1"/>
    <xf numFmtId="164" fontId="2" fillId="0" borderId="0" xfId="2" applyNumberFormat="1"/>
    <xf numFmtId="169" fontId="0" fillId="0" borderId="0" xfId="0" applyNumberFormat="1"/>
    <xf numFmtId="0" fontId="35" fillId="0" borderId="0" xfId="0" applyFont="1"/>
    <xf numFmtId="44" fontId="14" fillId="0" borderId="8" xfId="0" applyNumberFormat="1" applyFont="1" applyFill="1" applyBorder="1" applyAlignment="1">
      <alignment horizontal="right" vertical="center"/>
    </xf>
    <xf numFmtId="44" fontId="14" fillId="0" borderId="9" xfId="1" applyFont="1" applyFill="1" applyBorder="1" applyAlignment="1">
      <alignment horizontal="right" vertical="center"/>
    </xf>
    <xf numFmtId="164" fontId="19" fillId="0" borderId="1" xfId="2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center" vertical="center"/>
    </xf>
  </cellXfs>
  <cellStyles count="14">
    <cellStyle name="Měna" xfId="1" builtinId="4"/>
    <cellStyle name="Normal 2" xfId="7" xr:uid="{00000000-0005-0000-0000-000001000000}"/>
    <cellStyle name="Normální" xfId="0" builtinId="0"/>
    <cellStyle name="Normální 10" xfId="13" xr:uid="{00000000-0005-0000-0000-000003000000}"/>
    <cellStyle name="normální 2" xfId="4" xr:uid="{00000000-0005-0000-0000-000004000000}"/>
    <cellStyle name="Normální 3" xfId="3" xr:uid="{00000000-0005-0000-0000-000005000000}"/>
    <cellStyle name="normální 4" xfId="6" xr:uid="{00000000-0005-0000-0000-000006000000}"/>
    <cellStyle name="Normální 5" xfId="8" xr:uid="{00000000-0005-0000-0000-000007000000}"/>
    <cellStyle name="Normální 6" xfId="9" xr:uid="{00000000-0005-0000-0000-000008000000}"/>
    <cellStyle name="Normální 7" xfId="10" xr:uid="{00000000-0005-0000-0000-000009000000}"/>
    <cellStyle name="Normální 8" xfId="11" xr:uid="{00000000-0005-0000-0000-00000A000000}"/>
    <cellStyle name="Normální 9" xfId="12" xr:uid="{00000000-0005-0000-0000-00000B000000}"/>
    <cellStyle name="Styl 1" xfId="5" xr:uid="{00000000-0005-0000-0000-00000C000000}"/>
    <cellStyle name="Vysvětlující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view="pageBreakPreview" zoomScaleNormal="100" zoomScaleSheetLayoutView="100" workbookViewId="0">
      <selection activeCell="D11" sqref="D11"/>
    </sheetView>
  </sheetViews>
  <sheetFormatPr defaultColWidth="8.7265625" defaultRowHeight="14.5"/>
  <cols>
    <col min="1" max="1" width="11.81640625" customWidth="1"/>
    <col min="2" max="2" width="46.7265625" bestFit="1" customWidth="1"/>
    <col min="3" max="3" width="15.453125" bestFit="1" customWidth="1"/>
    <col min="4" max="4" width="13.81640625" bestFit="1" customWidth="1"/>
    <col min="5" max="5" width="20.26953125" bestFit="1" customWidth="1"/>
    <col min="6" max="6" width="34.81640625" customWidth="1"/>
  </cols>
  <sheetData>
    <row r="1" spans="1:7" ht="18">
      <c r="A1" s="89" t="s">
        <v>54</v>
      </c>
      <c r="B1" s="1"/>
      <c r="C1" s="1"/>
      <c r="D1" s="1"/>
      <c r="E1" s="1"/>
      <c r="F1" s="75"/>
      <c r="G1" s="1"/>
    </row>
    <row r="2" spans="1:7">
      <c r="A2" s="1"/>
      <c r="B2" s="1"/>
      <c r="C2" s="1"/>
      <c r="D2" s="1"/>
      <c r="E2" s="1"/>
      <c r="F2" s="75"/>
      <c r="G2" s="1"/>
    </row>
    <row r="3" spans="1:7">
      <c r="A3" s="90" t="s">
        <v>55</v>
      </c>
      <c r="B3" s="1" t="s">
        <v>204</v>
      </c>
      <c r="D3" s="1"/>
      <c r="E3" s="1"/>
      <c r="F3" s="75"/>
      <c r="G3" s="1"/>
    </row>
    <row r="4" spans="1:7">
      <c r="A4" s="1"/>
      <c r="B4" s="1"/>
      <c r="D4" s="1"/>
      <c r="E4" s="1"/>
      <c r="F4" s="75"/>
      <c r="G4" s="1"/>
    </row>
    <row r="5" spans="1:7">
      <c r="A5" s="90" t="s">
        <v>56</v>
      </c>
      <c r="B5" s="91" t="s">
        <v>205</v>
      </c>
      <c r="D5" s="1"/>
      <c r="E5" s="92" t="s">
        <v>57</v>
      </c>
      <c r="F5" s="93">
        <v>45323</v>
      </c>
      <c r="G5" s="1"/>
    </row>
    <row r="6" spans="1:7">
      <c r="A6" s="90" t="s">
        <v>58</v>
      </c>
      <c r="B6" s="91" t="s">
        <v>129</v>
      </c>
      <c r="D6" s="1"/>
      <c r="E6" s="92" t="s">
        <v>59</v>
      </c>
      <c r="F6" s="94" t="s">
        <v>60</v>
      </c>
      <c r="G6" s="1"/>
    </row>
    <row r="7" spans="1:7">
      <c r="A7" s="90"/>
      <c r="B7" s="206"/>
      <c r="C7" s="206"/>
      <c r="D7" s="206"/>
      <c r="E7" s="92" t="s">
        <v>61</v>
      </c>
      <c r="F7" s="94" t="s">
        <v>60</v>
      </c>
      <c r="G7" s="1"/>
    </row>
    <row r="8" spans="1:7">
      <c r="A8" s="90" t="s">
        <v>123</v>
      </c>
      <c r="B8" s="141"/>
      <c r="C8" s="141"/>
      <c r="D8" s="141"/>
      <c r="E8" s="92"/>
      <c r="F8" s="94"/>
      <c r="G8" s="1"/>
    </row>
    <row r="9" spans="1:7">
      <c r="A9" s="90" t="s">
        <v>124</v>
      </c>
      <c r="B9" s="141"/>
      <c r="C9" s="141"/>
      <c r="D9" s="141"/>
      <c r="E9" s="92"/>
      <c r="F9" s="94"/>
      <c r="G9" s="1"/>
    </row>
    <row r="10" spans="1:7">
      <c r="A10" s="90" t="s">
        <v>125</v>
      </c>
      <c r="B10" s="141"/>
      <c r="C10" s="141"/>
      <c r="D10" s="141"/>
      <c r="E10" s="92"/>
      <c r="F10" s="94"/>
      <c r="G10" s="1"/>
    </row>
    <row r="11" spans="1:7" ht="25.5" thickBot="1">
      <c r="A11" s="197" t="s">
        <v>126</v>
      </c>
      <c r="B11" s="141"/>
      <c r="C11" s="141"/>
      <c r="D11" s="141"/>
      <c r="E11" s="92"/>
      <c r="F11" s="94"/>
      <c r="G11" s="1"/>
    </row>
    <row r="12" spans="1:7" ht="15" thickBot="1">
      <c r="A12" s="1"/>
      <c r="B12" s="194" t="s">
        <v>10</v>
      </c>
      <c r="C12" s="195" t="s">
        <v>62</v>
      </c>
      <c r="D12" s="195" t="s">
        <v>63</v>
      </c>
      <c r="E12" s="196" t="s">
        <v>64</v>
      </c>
      <c r="F12" s="75"/>
      <c r="G12" s="1"/>
    </row>
    <row r="13" spans="1:7">
      <c r="B13" s="95" t="s">
        <v>65</v>
      </c>
      <c r="C13" s="96">
        <f>Přívod!F4</f>
        <v>0</v>
      </c>
      <c r="D13" s="96">
        <f>Přívod!F15</f>
        <v>0</v>
      </c>
      <c r="E13" s="97">
        <f>Přívod!F2</f>
        <v>0</v>
      </c>
    </row>
    <row r="14" spans="1:7">
      <c r="B14" s="98" t="s">
        <v>206</v>
      </c>
      <c r="C14" s="99">
        <f>SUM('Rozvaděč RDC 1-4'!G5:G20)</f>
        <v>0</v>
      </c>
      <c r="D14" s="99">
        <f>SUM('Rozvaděč RDC 1-4'!H5:H20)+'Rozvaděč RDC 1-4'!I21+'Rozvaděč RDC 1-4'!I22+'Rozvaděč RDC 1-4'!I23</f>
        <v>0</v>
      </c>
      <c r="E14" s="97">
        <f t="shared" ref="E14:E18" si="0">D14+C14</f>
        <v>0</v>
      </c>
    </row>
    <row r="15" spans="1:7">
      <c r="B15" s="98" t="s">
        <v>207</v>
      </c>
      <c r="C15" s="99">
        <f>SUM('Rozvaděč RDC 1.1 - 4.1'!G5:G20)</f>
        <v>0</v>
      </c>
      <c r="D15" s="99">
        <f>SUM('Rozvaděč RDC 1.1 - 4.1'!H5:H20)+'Rozvaděč RDC 1.1 - 4.1'!I21+'Rozvaděč RDC 1.1 - 4.1'!I22+'Rozvaděč RDC 1.1 - 4.1'!I23</f>
        <v>0</v>
      </c>
      <c r="E15" s="97">
        <f t="shared" ref="E15" si="1">D15+C15</f>
        <v>0</v>
      </c>
    </row>
    <row r="16" spans="1:7">
      <c r="B16" s="98" t="s">
        <v>107</v>
      </c>
      <c r="C16" s="99">
        <f>SUM('Rozvaděč R-FVE-AC'!G5:G40)</f>
        <v>0</v>
      </c>
      <c r="D16" s="99">
        <f>SUM('Rozvaděč R-FVE-AC'!H5:H40)+'Rozvaděč R-FVE-AC'!I41+'Rozvaděč R-FVE-AC'!I42+'Rozvaděč R-FVE-AC'!I43</f>
        <v>0</v>
      </c>
      <c r="E16" s="97">
        <f>D16+C16</f>
        <v>0</v>
      </c>
    </row>
    <row r="17" spans="2:6">
      <c r="B17" s="98" t="s">
        <v>95</v>
      </c>
      <c r="C17" s="99">
        <f>SUM('Trasy vedení'!G5:G13)</f>
        <v>0</v>
      </c>
      <c r="D17" s="99">
        <f>SUM('Trasy vedení'!H5:H17)</f>
        <v>0</v>
      </c>
      <c r="E17" s="97">
        <f t="shared" si="0"/>
        <v>0</v>
      </c>
    </row>
    <row r="18" spans="2:6">
      <c r="B18" s="188" t="s">
        <v>119</v>
      </c>
      <c r="C18" s="99">
        <f>SUM('FVE Položky'!G6:G31)</f>
        <v>0</v>
      </c>
      <c r="D18" s="99">
        <f>SUM('FVE Položky'!H6:H36)</f>
        <v>0</v>
      </c>
      <c r="E18" s="203">
        <f t="shared" si="0"/>
        <v>0</v>
      </c>
      <c r="F18" s="202"/>
    </row>
    <row r="19" spans="2:6">
      <c r="B19" s="188" t="s">
        <v>242</v>
      </c>
      <c r="C19" s="99"/>
      <c r="D19" s="99"/>
      <c r="E19" s="97">
        <f>'Stavba a konstrukce'!E2</f>
        <v>0</v>
      </c>
    </row>
    <row r="20" spans="2:6">
      <c r="B20" s="98" t="s">
        <v>66</v>
      </c>
      <c r="C20" s="99"/>
      <c r="D20" s="99"/>
      <c r="E20" s="204">
        <f>'Ostatní položky'!F2</f>
        <v>0</v>
      </c>
      <c r="F20" s="202"/>
    </row>
    <row r="21" spans="2:6">
      <c r="B21" s="98" t="s">
        <v>243</v>
      </c>
      <c r="C21" s="99"/>
      <c r="D21" s="99"/>
      <c r="E21" s="204">
        <f>SUM(E13:E20)</f>
        <v>0</v>
      </c>
      <c r="F21" s="202"/>
    </row>
    <row r="22" spans="2:6" ht="16" thickBot="1">
      <c r="B22" s="100" t="s">
        <v>15</v>
      </c>
      <c r="C22" s="101"/>
      <c r="D22" s="101"/>
      <c r="E22" s="102">
        <f>E21*0.8</f>
        <v>0</v>
      </c>
    </row>
  </sheetData>
  <mergeCells count="1">
    <mergeCell ref="B7:D7"/>
  </mergeCells>
  <pageMargins left="0.7" right="0.7" top="0.78740157499999996" bottom="0.78740157499999996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22"/>
  <sheetViews>
    <sheetView view="pageBreakPreview" zoomScale="115" zoomScaleNormal="100" zoomScaleSheetLayoutView="115" workbookViewId="0">
      <selection activeCell="E21" sqref="E21"/>
    </sheetView>
  </sheetViews>
  <sheetFormatPr defaultRowHeight="14.5"/>
  <cols>
    <col min="1" max="1" width="8.54296875" style="5" customWidth="1"/>
    <col min="2" max="2" width="31.54296875" style="157" customWidth="1"/>
    <col min="3" max="3" width="8.54296875" style="5" customWidth="1"/>
    <col min="4" max="4" width="10.7265625" style="5" customWidth="1"/>
    <col min="5" max="5" width="13.26953125" style="40" customWidth="1"/>
    <col min="6" max="6" width="15.81640625" style="5" bestFit="1" customWidth="1"/>
    <col min="7" max="7" width="17.54296875" style="5" customWidth="1"/>
    <col min="8" max="8" width="8.54296875" style="5" customWidth="1"/>
    <col min="9" max="9" width="10.26953125" style="5" customWidth="1"/>
    <col min="10" max="1024" width="8.54296875" style="5" customWidth="1"/>
  </cols>
  <sheetData>
    <row r="1" spans="1:9" ht="23">
      <c r="A1" s="2" t="s">
        <v>9</v>
      </c>
      <c r="B1" s="2" t="s">
        <v>10</v>
      </c>
      <c r="C1" s="2" t="s">
        <v>11</v>
      </c>
      <c r="D1" s="2" t="s">
        <v>12</v>
      </c>
      <c r="E1" s="3" t="s">
        <v>28</v>
      </c>
      <c r="F1" s="4" t="s">
        <v>14</v>
      </c>
      <c r="H1" s="207"/>
      <c r="I1" s="207"/>
    </row>
    <row r="2" spans="1:9" ht="15.5">
      <c r="A2" s="6" t="s">
        <v>15</v>
      </c>
      <c r="B2" s="153"/>
      <c r="C2" s="7"/>
      <c r="D2" s="7"/>
      <c r="E2" s="8"/>
      <c r="F2" s="9">
        <f>F4+F15</f>
        <v>0</v>
      </c>
      <c r="H2" s="10"/>
      <c r="I2" s="11"/>
    </row>
    <row r="3" spans="1:9">
      <c r="A3" s="12"/>
      <c r="B3" s="154" t="s">
        <v>16</v>
      </c>
      <c r="C3" s="13"/>
      <c r="D3" s="13"/>
      <c r="E3" s="14"/>
      <c r="F3" s="15"/>
      <c r="H3" s="10"/>
      <c r="I3" s="10"/>
    </row>
    <row r="4" spans="1:9">
      <c r="A4" s="16" t="s">
        <v>17</v>
      </c>
      <c r="B4" s="155" t="s">
        <v>18</v>
      </c>
      <c r="C4" s="17"/>
      <c r="D4" s="17"/>
      <c r="E4" s="18"/>
      <c r="F4" s="19">
        <f>SUM(F5:F13)</f>
        <v>0</v>
      </c>
      <c r="H4" s="10"/>
      <c r="I4" s="10"/>
    </row>
    <row r="5" spans="1:9">
      <c r="A5" s="20" t="s">
        <v>17</v>
      </c>
      <c r="B5" s="41" t="s">
        <v>130</v>
      </c>
      <c r="C5" s="20" t="s">
        <v>19</v>
      </c>
      <c r="D5" s="21">
        <v>15</v>
      </c>
      <c r="E5" s="22"/>
      <c r="F5" s="23">
        <f t="shared" ref="F5:F11" si="0">E5*D5</f>
        <v>0</v>
      </c>
      <c r="G5" s="200"/>
      <c r="H5" s="10"/>
      <c r="I5" s="10"/>
    </row>
    <row r="6" spans="1:9">
      <c r="A6" s="20" t="s">
        <v>17</v>
      </c>
      <c r="B6" s="41" t="s">
        <v>131</v>
      </c>
      <c r="C6" s="20" t="s">
        <v>20</v>
      </c>
      <c r="D6" s="21">
        <v>3</v>
      </c>
      <c r="E6" s="22"/>
      <c r="F6" s="23">
        <f t="shared" si="0"/>
        <v>0</v>
      </c>
      <c r="H6" s="10"/>
      <c r="I6" s="10"/>
    </row>
    <row r="7" spans="1:9">
      <c r="A7" s="20" t="s">
        <v>17</v>
      </c>
      <c r="B7" s="41" t="s">
        <v>132</v>
      </c>
      <c r="C7" s="20" t="s">
        <v>20</v>
      </c>
      <c r="D7" s="21">
        <v>1</v>
      </c>
      <c r="E7" s="22"/>
      <c r="F7" s="23">
        <f t="shared" si="0"/>
        <v>0</v>
      </c>
      <c r="H7" s="10"/>
      <c r="I7" s="10"/>
    </row>
    <row r="8" spans="1:9" ht="24">
      <c r="A8" s="20" t="s">
        <v>17</v>
      </c>
      <c r="B8" s="41" t="s">
        <v>137</v>
      </c>
      <c r="C8" s="20" t="s">
        <v>19</v>
      </c>
      <c r="D8" s="21">
        <v>1</v>
      </c>
      <c r="E8" s="22"/>
      <c r="F8" s="23">
        <f t="shared" si="0"/>
        <v>0</v>
      </c>
      <c r="H8" s="10"/>
      <c r="I8" s="10"/>
    </row>
    <row r="9" spans="1:9" ht="24">
      <c r="A9" s="20" t="s">
        <v>17</v>
      </c>
      <c r="B9" s="41" t="s">
        <v>133</v>
      </c>
      <c r="C9" s="20" t="s">
        <v>20</v>
      </c>
      <c r="D9" s="21">
        <v>1</v>
      </c>
      <c r="E9" s="22"/>
      <c r="F9" s="23">
        <f t="shared" si="0"/>
        <v>0</v>
      </c>
      <c r="H9" s="10"/>
      <c r="I9" s="10"/>
    </row>
    <row r="10" spans="1:9">
      <c r="A10" s="20" t="s">
        <v>17</v>
      </c>
      <c r="B10" s="41" t="s">
        <v>134</v>
      </c>
      <c r="C10" s="20" t="s">
        <v>20</v>
      </c>
      <c r="D10" s="21">
        <v>3</v>
      </c>
      <c r="E10" s="22"/>
      <c r="F10" s="23">
        <f t="shared" si="0"/>
        <v>0</v>
      </c>
      <c r="H10" s="10"/>
      <c r="I10" s="10"/>
    </row>
    <row r="11" spans="1:9">
      <c r="A11" s="20" t="s">
        <v>17</v>
      </c>
      <c r="B11" s="41" t="s">
        <v>139</v>
      </c>
      <c r="C11" s="20" t="s">
        <v>20</v>
      </c>
      <c r="D11" s="21">
        <v>1</v>
      </c>
      <c r="E11" s="22"/>
      <c r="F11" s="23">
        <f t="shared" si="0"/>
        <v>0</v>
      </c>
      <c r="H11" s="10"/>
      <c r="I11" s="10"/>
    </row>
    <row r="12" spans="1:9">
      <c r="A12" s="20" t="s">
        <v>17</v>
      </c>
      <c r="B12" s="24" t="s">
        <v>21</v>
      </c>
      <c r="C12" s="25"/>
      <c r="D12" s="27">
        <v>0.1</v>
      </c>
      <c r="E12" s="22">
        <f>SUM(F5:F8)</f>
        <v>0</v>
      </c>
      <c r="F12" s="23">
        <f>E12*0.1</f>
        <v>0</v>
      </c>
      <c r="H12" s="10"/>
      <c r="I12" s="10"/>
    </row>
    <row r="13" spans="1:9">
      <c r="A13" s="20" t="s">
        <v>17</v>
      </c>
      <c r="B13" s="24" t="s">
        <v>22</v>
      </c>
      <c r="C13" s="25"/>
      <c r="D13" s="27">
        <v>0.03</v>
      </c>
      <c r="E13" s="22">
        <f>SUM(F5:F10)</f>
        <v>0</v>
      </c>
      <c r="F13" s="23">
        <f>E13*D13</f>
        <v>0</v>
      </c>
      <c r="H13" s="10"/>
      <c r="I13" s="10"/>
    </row>
    <row r="14" spans="1:9">
      <c r="A14" s="20"/>
      <c r="B14" s="24"/>
      <c r="C14" s="25"/>
      <c r="D14" s="26"/>
      <c r="E14" s="28"/>
      <c r="F14" s="29"/>
      <c r="H14" s="10"/>
      <c r="I14" s="10"/>
    </row>
    <row r="15" spans="1:9">
      <c r="A15" s="30" t="s">
        <v>23</v>
      </c>
      <c r="B15" s="31" t="s">
        <v>24</v>
      </c>
      <c r="C15" s="32"/>
      <c r="D15" s="33"/>
      <c r="E15" s="34"/>
      <c r="F15" s="35">
        <f>SUM(F16:F19)+F21+F22+F20</f>
        <v>0</v>
      </c>
      <c r="H15" s="10"/>
      <c r="I15" s="10"/>
    </row>
    <row r="16" spans="1:9" ht="24">
      <c r="A16" s="20" t="s">
        <v>25</v>
      </c>
      <c r="B16" s="156" t="s">
        <v>135</v>
      </c>
      <c r="C16" s="25" t="s">
        <v>19</v>
      </c>
      <c r="D16" s="26">
        <v>15</v>
      </c>
      <c r="E16" s="28"/>
      <c r="F16" s="29">
        <f t="shared" ref="F16:F22" si="1">E16*D16</f>
        <v>0</v>
      </c>
      <c r="G16" s="200"/>
      <c r="H16" s="10"/>
      <c r="I16" s="10"/>
    </row>
    <row r="17" spans="1:9">
      <c r="A17" s="20" t="s">
        <v>25</v>
      </c>
      <c r="B17" s="156" t="s">
        <v>136</v>
      </c>
      <c r="C17" s="25" t="s">
        <v>39</v>
      </c>
      <c r="D17" s="26">
        <v>1</v>
      </c>
      <c r="E17" s="28"/>
      <c r="F17" s="29">
        <f t="shared" si="1"/>
        <v>0</v>
      </c>
      <c r="H17" s="10"/>
      <c r="I17" s="10"/>
    </row>
    <row r="18" spans="1:9" ht="24">
      <c r="A18" s="20" t="s">
        <v>25</v>
      </c>
      <c r="B18" s="156" t="s">
        <v>138</v>
      </c>
      <c r="C18" s="25" t="s">
        <v>26</v>
      </c>
      <c r="D18" s="26">
        <v>1</v>
      </c>
      <c r="E18" s="28"/>
      <c r="F18" s="29">
        <f t="shared" si="1"/>
        <v>0</v>
      </c>
      <c r="H18" s="10"/>
      <c r="I18" s="10"/>
    </row>
    <row r="19" spans="1:9" ht="24">
      <c r="A19" s="20" t="s">
        <v>25</v>
      </c>
      <c r="B19" s="156" t="s">
        <v>140</v>
      </c>
      <c r="C19" s="25" t="s">
        <v>26</v>
      </c>
      <c r="D19" s="26">
        <v>1</v>
      </c>
      <c r="E19" s="28"/>
      <c r="F19" s="29">
        <f t="shared" si="1"/>
        <v>0</v>
      </c>
      <c r="H19" s="10"/>
      <c r="I19" s="10"/>
    </row>
    <row r="20" spans="1:9">
      <c r="A20" s="20" t="s">
        <v>25</v>
      </c>
      <c r="B20" s="156" t="s">
        <v>27</v>
      </c>
      <c r="C20" s="36"/>
      <c r="D20" s="37">
        <v>0.03</v>
      </c>
      <c r="E20" s="38">
        <f>SUM(F16:F19)</f>
        <v>0</v>
      </c>
      <c r="F20" s="39">
        <f t="shared" si="1"/>
        <v>0</v>
      </c>
      <c r="H20" s="10"/>
      <c r="I20" s="10"/>
    </row>
    <row r="21" spans="1:9">
      <c r="A21" s="20" t="s">
        <v>25</v>
      </c>
      <c r="B21" s="41" t="s">
        <v>29</v>
      </c>
      <c r="C21" s="20"/>
      <c r="D21" s="27">
        <v>4.4999999999999998E-2</v>
      </c>
      <c r="E21" s="42">
        <f>SUM(F5:F10)</f>
        <v>0</v>
      </c>
      <c r="F21" s="29">
        <f t="shared" si="1"/>
        <v>0</v>
      </c>
    </row>
    <row r="22" spans="1:9">
      <c r="A22" s="20" t="s">
        <v>25</v>
      </c>
      <c r="B22" s="41" t="s">
        <v>30</v>
      </c>
      <c r="C22" s="20"/>
      <c r="D22" s="27">
        <v>0.03</v>
      </c>
      <c r="E22" s="42">
        <f>SUM(F5:F10)</f>
        <v>0</v>
      </c>
      <c r="F22" s="29">
        <f t="shared" si="1"/>
        <v>0</v>
      </c>
    </row>
  </sheetData>
  <mergeCells count="1">
    <mergeCell ref="H1:I1"/>
  </mergeCells>
  <pageMargins left="0.7" right="0.7" top="0.78740157499999996" bottom="0.78740157499999996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3"/>
  <sheetViews>
    <sheetView view="pageBreakPreview" zoomScale="115" zoomScaleNormal="100" zoomScaleSheetLayoutView="115" workbookViewId="0">
      <selection activeCell="E20" sqref="E20:F20"/>
    </sheetView>
  </sheetViews>
  <sheetFormatPr defaultRowHeight="14.5"/>
  <cols>
    <col min="1" max="1" width="5" customWidth="1"/>
    <col min="2" max="2" width="28.7265625" bestFit="1" customWidth="1"/>
    <col min="3" max="3" width="3.1796875" bestFit="1" customWidth="1"/>
    <col min="4" max="4" width="9.17968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  <col min="10" max="10" width="12.453125" bestFit="1" customWidth="1"/>
  </cols>
  <sheetData>
    <row r="1" spans="1:10" ht="23">
      <c r="A1" s="73" t="s">
        <v>9</v>
      </c>
      <c r="B1" s="138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39" t="s">
        <v>14</v>
      </c>
    </row>
    <row r="2" spans="1:10" ht="15.5">
      <c r="A2" s="140" t="s">
        <v>15</v>
      </c>
      <c r="B2" s="1"/>
      <c r="C2" s="141"/>
      <c r="D2" s="141"/>
      <c r="E2" s="141"/>
      <c r="F2" s="142"/>
      <c r="G2" s="142"/>
      <c r="H2" s="142"/>
      <c r="I2" s="76">
        <f>I4+I20+I21+I22+I23</f>
        <v>0</v>
      </c>
    </row>
    <row r="3" spans="1:10">
      <c r="A3" s="79"/>
      <c r="B3" s="77" t="s">
        <v>16</v>
      </c>
      <c r="C3" s="143"/>
      <c r="D3" s="143"/>
      <c r="E3" s="143"/>
      <c r="F3" s="144"/>
      <c r="G3" s="144"/>
      <c r="H3" s="144"/>
      <c r="I3" s="78"/>
    </row>
    <row r="4" spans="1:10">
      <c r="A4" s="145" t="s">
        <v>51</v>
      </c>
      <c r="B4" s="146" t="s">
        <v>70</v>
      </c>
      <c r="C4" s="147"/>
      <c r="D4" s="148"/>
      <c r="E4" s="148"/>
      <c r="F4" s="149"/>
      <c r="G4" s="149"/>
      <c r="H4" s="149"/>
      <c r="I4" s="150">
        <f>SUM(I5:I19)</f>
        <v>0</v>
      </c>
      <c r="J4" s="201"/>
    </row>
    <row r="5" spans="1:10" ht="23">
      <c r="A5" s="80" t="s">
        <v>51</v>
      </c>
      <c r="B5" s="128" t="s">
        <v>81</v>
      </c>
      <c r="C5" s="83" t="s">
        <v>26</v>
      </c>
      <c r="D5" s="151">
        <v>4</v>
      </c>
      <c r="E5" s="85"/>
      <c r="F5" s="85"/>
      <c r="G5" s="85">
        <f>E5*D5</f>
        <v>0</v>
      </c>
      <c r="H5" s="85">
        <f>F5*D5</f>
        <v>0</v>
      </c>
      <c r="I5" s="152">
        <f>H5+G5</f>
        <v>0</v>
      </c>
    </row>
    <row r="6" spans="1:10">
      <c r="A6" s="80" t="s">
        <v>51</v>
      </c>
      <c r="B6" s="128" t="s">
        <v>82</v>
      </c>
      <c r="C6" s="83" t="s">
        <v>26</v>
      </c>
      <c r="D6" s="151">
        <v>8</v>
      </c>
      <c r="E6" s="85"/>
      <c r="F6" s="85"/>
      <c r="G6" s="85">
        <f t="shared" ref="G6:G19" si="0">E6*D6</f>
        <v>0</v>
      </c>
      <c r="H6" s="85">
        <f t="shared" ref="H6:H19" si="1">F6*D6</f>
        <v>0</v>
      </c>
      <c r="I6" s="152">
        <f t="shared" ref="I6:I20" si="2">H6+G6</f>
        <v>0</v>
      </c>
    </row>
    <row r="7" spans="1:10">
      <c r="A7" s="80" t="s">
        <v>51</v>
      </c>
      <c r="B7" s="128" t="s">
        <v>83</v>
      </c>
      <c r="C7" s="83" t="s">
        <v>26</v>
      </c>
      <c r="D7" s="151">
        <v>8</v>
      </c>
      <c r="E7" s="85"/>
      <c r="F7" s="85"/>
      <c r="G7" s="85">
        <f t="shared" si="0"/>
        <v>0</v>
      </c>
      <c r="H7" s="85">
        <f t="shared" si="1"/>
        <v>0</v>
      </c>
      <c r="I7" s="152">
        <f t="shared" si="2"/>
        <v>0</v>
      </c>
    </row>
    <row r="8" spans="1:10">
      <c r="A8" s="177" t="s">
        <v>51</v>
      </c>
      <c r="B8" s="178" t="s">
        <v>84</v>
      </c>
      <c r="C8" s="179" t="s">
        <v>26</v>
      </c>
      <c r="D8" s="180">
        <v>16</v>
      </c>
      <c r="E8" s="181"/>
      <c r="F8" s="181"/>
      <c r="G8" s="85">
        <f t="shared" ref="G8" si="3">E8*D8</f>
        <v>0</v>
      </c>
      <c r="H8" s="85">
        <f t="shared" ref="H8" si="4">F8*D8</f>
        <v>0</v>
      </c>
      <c r="I8" s="152">
        <f t="shared" ref="I8" si="5">H8+G8</f>
        <v>0</v>
      </c>
    </row>
    <row r="9" spans="1:10">
      <c r="A9" s="80" t="s">
        <v>51</v>
      </c>
      <c r="B9" s="128" t="s">
        <v>85</v>
      </c>
      <c r="C9" s="83" t="s">
        <v>26</v>
      </c>
      <c r="D9" s="151">
        <v>8</v>
      </c>
      <c r="E9" s="85"/>
      <c r="F9" s="85"/>
      <c r="G9" s="85">
        <f t="shared" si="0"/>
        <v>0</v>
      </c>
      <c r="H9" s="85">
        <f t="shared" si="1"/>
        <v>0</v>
      </c>
      <c r="I9" s="152">
        <f t="shared" si="2"/>
        <v>0</v>
      </c>
    </row>
    <row r="10" spans="1:10">
      <c r="A10" s="80" t="s">
        <v>51</v>
      </c>
      <c r="B10" s="87" t="s">
        <v>86</v>
      </c>
      <c r="C10" s="83" t="s">
        <v>26</v>
      </c>
      <c r="D10" s="151">
        <v>8</v>
      </c>
      <c r="E10" s="85"/>
      <c r="F10" s="85"/>
      <c r="G10" s="85">
        <f t="shared" si="0"/>
        <v>0</v>
      </c>
      <c r="H10" s="85">
        <f t="shared" si="1"/>
        <v>0</v>
      </c>
      <c r="I10" s="152">
        <f t="shared" si="2"/>
        <v>0</v>
      </c>
    </row>
    <row r="11" spans="1:10">
      <c r="A11" s="80" t="s">
        <v>51</v>
      </c>
      <c r="B11" s="128" t="s">
        <v>87</v>
      </c>
      <c r="C11" s="83" t="s">
        <v>26</v>
      </c>
      <c r="D11" s="151">
        <v>4</v>
      </c>
      <c r="E11" s="85"/>
      <c r="F11" s="85"/>
      <c r="G11" s="85">
        <f t="shared" si="0"/>
        <v>0</v>
      </c>
      <c r="H11" s="85">
        <f t="shared" si="1"/>
        <v>0</v>
      </c>
      <c r="I11" s="152">
        <f t="shared" si="2"/>
        <v>0</v>
      </c>
    </row>
    <row r="12" spans="1:10">
      <c r="A12" s="80" t="s">
        <v>51</v>
      </c>
      <c r="B12" s="128" t="s">
        <v>88</v>
      </c>
      <c r="C12" s="83" t="s">
        <v>26</v>
      </c>
      <c r="D12" s="151">
        <v>8</v>
      </c>
      <c r="E12" s="85"/>
      <c r="F12" s="85"/>
      <c r="G12" s="85">
        <f t="shared" si="0"/>
        <v>0</v>
      </c>
      <c r="H12" s="85">
        <f t="shared" si="1"/>
        <v>0</v>
      </c>
      <c r="I12" s="152">
        <f t="shared" si="2"/>
        <v>0</v>
      </c>
    </row>
    <row r="13" spans="1:10">
      <c r="A13" s="80" t="s">
        <v>51</v>
      </c>
      <c r="B13" s="128" t="s">
        <v>89</v>
      </c>
      <c r="C13" s="83" t="s">
        <v>26</v>
      </c>
      <c r="D13" s="151">
        <v>40</v>
      </c>
      <c r="E13" s="85"/>
      <c r="F13" s="85"/>
      <c r="G13" s="85">
        <f t="shared" si="0"/>
        <v>0</v>
      </c>
      <c r="H13" s="85">
        <f t="shared" si="1"/>
        <v>0</v>
      </c>
      <c r="I13" s="152">
        <f t="shared" si="2"/>
        <v>0</v>
      </c>
    </row>
    <row r="14" spans="1:10">
      <c r="A14" s="177" t="s">
        <v>51</v>
      </c>
      <c r="B14" s="178" t="s">
        <v>91</v>
      </c>
      <c r="C14" s="179" t="s">
        <v>26</v>
      </c>
      <c r="D14" s="180">
        <v>8</v>
      </c>
      <c r="E14" s="181"/>
      <c r="F14" s="181"/>
      <c r="G14" s="181">
        <f t="shared" si="0"/>
        <v>0</v>
      </c>
      <c r="H14" s="85">
        <f t="shared" ref="H14:H15" si="6">F14*D14</f>
        <v>0</v>
      </c>
      <c r="I14" s="152">
        <f t="shared" ref="I14:I15" si="7">H14+G14</f>
        <v>0</v>
      </c>
    </row>
    <row r="15" spans="1:10">
      <c r="A15" s="80" t="s">
        <v>51</v>
      </c>
      <c r="B15" s="128" t="s">
        <v>90</v>
      </c>
      <c r="C15" s="83" t="s">
        <v>26</v>
      </c>
      <c r="D15" s="151">
        <v>8</v>
      </c>
      <c r="E15" s="85"/>
      <c r="F15" s="85"/>
      <c r="G15" s="85">
        <f t="shared" si="0"/>
        <v>0</v>
      </c>
      <c r="H15" s="85">
        <f t="shared" si="6"/>
        <v>0</v>
      </c>
      <c r="I15" s="152">
        <f t="shared" si="7"/>
        <v>0</v>
      </c>
    </row>
    <row r="16" spans="1:10">
      <c r="A16" s="80" t="s">
        <v>51</v>
      </c>
      <c r="B16" s="128" t="s">
        <v>92</v>
      </c>
      <c r="C16" s="83" t="s">
        <v>26</v>
      </c>
      <c r="D16" s="151">
        <v>4</v>
      </c>
      <c r="E16" s="85"/>
      <c r="F16" s="85"/>
      <c r="G16" s="85">
        <f t="shared" si="0"/>
        <v>0</v>
      </c>
      <c r="H16" s="85">
        <f t="shared" si="1"/>
        <v>0</v>
      </c>
      <c r="I16" s="152">
        <f t="shared" si="2"/>
        <v>0</v>
      </c>
    </row>
    <row r="17" spans="1:9">
      <c r="A17" s="177" t="s">
        <v>51</v>
      </c>
      <c r="B17" s="178" t="s">
        <v>141</v>
      </c>
      <c r="C17" s="179" t="s">
        <v>26</v>
      </c>
      <c r="D17" s="180">
        <v>32</v>
      </c>
      <c r="E17" s="181"/>
      <c r="F17" s="181"/>
      <c r="G17" s="181">
        <f t="shared" si="0"/>
        <v>0</v>
      </c>
      <c r="H17" s="181">
        <f t="shared" si="1"/>
        <v>0</v>
      </c>
      <c r="I17" s="182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1">
        <v>16</v>
      </c>
      <c r="E18" s="85"/>
      <c r="F18" s="85"/>
      <c r="G18" s="85">
        <f t="shared" si="0"/>
        <v>0</v>
      </c>
      <c r="H18" s="85">
        <f t="shared" si="1"/>
        <v>0</v>
      </c>
      <c r="I18" s="152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1">
        <v>4</v>
      </c>
      <c r="E19" s="85"/>
      <c r="F19" s="85"/>
      <c r="G19" s="85">
        <f t="shared" si="0"/>
        <v>0</v>
      </c>
      <c r="H19" s="85">
        <f t="shared" si="1"/>
        <v>0</v>
      </c>
      <c r="I19" s="152">
        <f t="shared" si="2"/>
        <v>0</v>
      </c>
    </row>
    <row r="20" spans="1:9" ht="34.5">
      <c r="A20" s="80"/>
      <c r="B20" s="87" t="s">
        <v>72</v>
      </c>
      <c r="C20" s="83" t="s">
        <v>39</v>
      </c>
      <c r="D20" s="151">
        <v>4</v>
      </c>
      <c r="E20" s="85"/>
      <c r="F20" s="85"/>
      <c r="G20" s="85">
        <f t="shared" ref="G20" si="8">E20*D20</f>
        <v>0</v>
      </c>
      <c r="H20" s="85">
        <f t="shared" ref="H20" si="9">F20*D20</f>
        <v>0</v>
      </c>
      <c r="I20" s="152">
        <f t="shared" si="2"/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</sheetData>
  <pageMargins left="0.7" right="0.7" top="0.78740157499999996" bottom="0.78740157499999996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3"/>
  <sheetViews>
    <sheetView view="pageBreakPreview" zoomScale="115" zoomScaleNormal="100" zoomScaleSheetLayoutView="115" workbookViewId="0">
      <selection activeCell="F23" sqref="F23"/>
    </sheetView>
  </sheetViews>
  <sheetFormatPr defaultRowHeight="14.5"/>
  <cols>
    <col min="1" max="1" width="5" customWidth="1"/>
    <col min="2" max="2" width="28.7265625" bestFit="1" customWidth="1"/>
    <col min="3" max="3" width="3.1796875" bestFit="1" customWidth="1"/>
    <col min="4" max="4" width="9.17968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</cols>
  <sheetData>
    <row r="1" spans="1:9" ht="23">
      <c r="A1" s="73" t="s">
        <v>9</v>
      </c>
      <c r="B1" s="138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39" t="s">
        <v>14</v>
      </c>
    </row>
    <row r="2" spans="1:9" ht="15.5">
      <c r="A2" s="140" t="s">
        <v>15</v>
      </c>
      <c r="B2" s="1"/>
      <c r="C2" s="141"/>
      <c r="D2" s="141"/>
      <c r="E2" s="141"/>
      <c r="F2" s="142"/>
      <c r="G2" s="142"/>
      <c r="H2" s="142"/>
      <c r="I2" s="76">
        <f>I4+I20+I21+I22+I23</f>
        <v>0</v>
      </c>
    </row>
    <row r="3" spans="1:9">
      <c r="A3" s="79"/>
      <c r="B3" s="77" t="s">
        <v>16</v>
      </c>
      <c r="C3" s="143"/>
      <c r="D3" s="143"/>
      <c r="E3" s="143"/>
      <c r="F3" s="144"/>
      <c r="G3" s="144"/>
      <c r="H3" s="144"/>
      <c r="I3" s="78"/>
    </row>
    <row r="4" spans="1:9">
      <c r="A4" s="145" t="s">
        <v>51</v>
      </c>
      <c r="B4" s="146" t="s">
        <v>70</v>
      </c>
      <c r="C4" s="147"/>
      <c r="D4" s="148"/>
      <c r="E4" s="148"/>
      <c r="F4" s="149"/>
      <c r="G4" s="149"/>
      <c r="H4" s="149"/>
      <c r="I4" s="150">
        <f>SUM(I5:I19)</f>
        <v>0</v>
      </c>
    </row>
    <row r="5" spans="1:9" ht="23">
      <c r="A5" s="80" t="s">
        <v>51</v>
      </c>
      <c r="B5" s="128" t="s">
        <v>81</v>
      </c>
      <c r="C5" s="83" t="s">
        <v>26</v>
      </c>
      <c r="D5" s="151">
        <v>4</v>
      </c>
      <c r="E5" s="85"/>
      <c r="F5" s="85"/>
      <c r="G5" s="85">
        <f>E5*D5</f>
        <v>0</v>
      </c>
      <c r="H5" s="85">
        <f>F5*D5</f>
        <v>0</v>
      </c>
      <c r="I5" s="152">
        <f>H5+G5</f>
        <v>0</v>
      </c>
    </row>
    <row r="6" spans="1:9">
      <c r="A6" s="80" t="s">
        <v>51</v>
      </c>
      <c r="B6" s="128" t="s">
        <v>82</v>
      </c>
      <c r="C6" s="83" t="s">
        <v>26</v>
      </c>
      <c r="D6" s="151">
        <v>8</v>
      </c>
      <c r="E6" s="85"/>
      <c r="F6" s="85"/>
      <c r="G6" s="85">
        <f t="shared" ref="G6:G19" si="0">E6*D6</f>
        <v>0</v>
      </c>
      <c r="H6" s="85">
        <f t="shared" ref="H6:H19" si="1">F6*D6</f>
        <v>0</v>
      </c>
      <c r="I6" s="152">
        <f t="shared" ref="I6:I19" si="2">H6+G6</f>
        <v>0</v>
      </c>
    </row>
    <row r="7" spans="1:9">
      <c r="A7" s="80" t="s">
        <v>51</v>
      </c>
      <c r="B7" s="128" t="s">
        <v>83</v>
      </c>
      <c r="C7" s="83" t="s">
        <v>26</v>
      </c>
      <c r="D7" s="151">
        <v>8</v>
      </c>
      <c r="E7" s="85"/>
      <c r="F7" s="85"/>
      <c r="G7" s="85">
        <f t="shared" si="0"/>
        <v>0</v>
      </c>
      <c r="H7" s="85">
        <f t="shared" si="1"/>
        <v>0</v>
      </c>
      <c r="I7" s="152">
        <f t="shared" si="2"/>
        <v>0</v>
      </c>
    </row>
    <row r="8" spans="1:9">
      <c r="A8" s="177" t="s">
        <v>51</v>
      </c>
      <c r="B8" s="178" t="s">
        <v>142</v>
      </c>
      <c r="C8" s="179" t="s">
        <v>26</v>
      </c>
      <c r="D8" s="180">
        <v>16</v>
      </c>
      <c r="E8" s="181"/>
      <c r="F8" s="181"/>
      <c r="G8" s="85">
        <f t="shared" si="0"/>
        <v>0</v>
      </c>
      <c r="H8" s="85">
        <f t="shared" si="1"/>
        <v>0</v>
      </c>
      <c r="I8" s="152">
        <f t="shared" si="2"/>
        <v>0</v>
      </c>
    </row>
    <row r="9" spans="1:9">
      <c r="A9" s="80" t="s">
        <v>51</v>
      </c>
      <c r="B9" s="128" t="s">
        <v>85</v>
      </c>
      <c r="C9" s="83" t="s">
        <v>26</v>
      </c>
      <c r="D9" s="151">
        <v>8</v>
      </c>
      <c r="E9" s="85"/>
      <c r="F9" s="85"/>
      <c r="G9" s="85">
        <f t="shared" si="0"/>
        <v>0</v>
      </c>
      <c r="H9" s="85">
        <f t="shared" si="1"/>
        <v>0</v>
      </c>
      <c r="I9" s="152">
        <f t="shared" si="2"/>
        <v>0</v>
      </c>
    </row>
    <row r="10" spans="1:9">
      <c r="A10" s="80" t="s">
        <v>51</v>
      </c>
      <c r="B10" s="87" t="s">
        <v>86</v>
      </c>
      <c r="C10" s="83" t="s">
        <v>26</v>
      </c>
      <c r="D10" s="151">
        <v>8</v>
      </c>
      <c r="E10" s="85"/>
      <c r="F10" s="85"/>
      <c r="G10" s="85">
        <f t="shared" si="0"/>
        <v>0</v>
      </c>
      <c r="H10" s="85">
        <f t="shared" si="1"/>
        <v>0</v>
      </c>
      <c r="I10" s="152">
        <f t="shared" si="2"/>
        <v>0</v>
      </c>
    </row>
    <row r="11" spans="1:9">
      <c r="A11" s="80" t="s">
        <v>51</v>
      </c>
      <c r="B11" s="128" t="s">
        <v>87</v>
      </c>
      <c r="C11" s="83" t="s">
        <v>26</v>
      </c>
      <c r="D11" s="151">
        <v>4</v>
      </c>
      <c r="E11" s="85"/>
      <c r="F11" s="85"/>
      <c r="G11" s="85">
        <f t="shared" si="0"/>
        <v>0</v>
      </c>
      <c r="H11" s="85">
        <f t="shared" si="1"/>
        <v>0</v>
      </c>
      <c r="I11" s="152">
        <f t="shared" si="2"/>
        <v>0</v>
      </c>
    </row>
    <row r="12" spans="1:9">
      <c r="A12" s="80" t="s">
        <v>51</v>
      </c>
      <c r="B12" s="128" t="s">
        <v>88</v>
      </c>
      <c r="C12" s="83" t="s">
        <v>26</v>
      </c>
      <c r="D12" s="151">
        <v>8</v>
      </c>
      <c r="E12" s="85"/>
      <c r="F12" s="85"/>
      <c r="G12" s="85">
        <f t="shared" si="0"/>
        <v>0</v>
      </c>
      <c r="H12" s="85">
        <f t="shared" si="1"/>
        <v>0</v>
      </c>
      <c r="I12" s="152">
        <f t="shared" si="2"/>
        <v>0</v>
      </c>
    </row>
    <row r="13" spans="1:9">
      <c r="A13" s="80" t="s">
        <v>51</v>
      </c>
      <c r="B13" s="128" t="s">
        <v>89</v>
      </c>
      <c r="C13" s="83" t="s">
        <v>26</v>
      </c>
      <c r="D13" s="151">
        <v>40</v>
      </c>
      <c r="E13" s="85"/>
      <c r="F13" s="85"/>
      <c r="G13" s="85">
        <f t="shared" si="0"/>
        <v>0</v>
      </c>
      <c r="H13" s="85">
        <f t="shared" si="1"/>
        <v>0</v>
      </c>
      <c r="I13" s="152">
        <f t="shared" si="2"/>
        <v>0</v>
      </c>
    </row>
    <row r="14" spans="1:9">
      <c r="A14" s="177" t="s">
        <v>51</v>
      </c>
      <c r="B14" s="178" t="s">
        <v>91</v>
      </c>
      <c r="C14" s="179" t="s">
        <v>26</v>
      </c>
      <c r="D14" s="180">
        <v>8</v>
      </c>
      <c r="E14" s="181"/>
      <c r="F14" s="181"/>
      <c r="G14" s="181">
        <f t="shared" si="0"/>
        <v>0</v>
      </c>
      <c r="H14" s="85">
        <f t="shared" si="1"/>
        <v>0</v>
      </c>
      <c r="I14" s="152">
        <f t="shared" si="2"/>
        <v>0</v>
      </c>
    </row>
    <row r="15" spans="1:9">
      <c r="A15" s="80" t="s">
        <v>51</v>
      </c>
      <c r="B15" s="128" t="s">
        <v>90</v>
      </c>
      <c r="C15" s="83" t="s">
        <v>26</v>
      </c>
      <c r="D15" s="151">
        <v>8</v>
      </c>
      <c r="E15" s="85"/>
      <c r="F15" s="85"/>
      <c r="G15" s="85">
        <f t="shared" si="0"/>
        <v>0</v>
      </c>
      <c r="H15" s="85">
        <f t="shared" si="1"/>
        <v>0</v>
      </c>
      <c r="I15" s="152">
        <f t="shared" si="2"/>
        <v>0</v>
      </c>
    </row>
    <row r="16" spans="1:9">
      <c r="A16" s="80" t="s">
        <v>51</v>
      </c>
      <c r="B16" s="128" t="s">
        <v>92</v>
      </c>
      <c r="C16" s="83" t="s">
        <v>26</v>
      </c>
      <c r="D16" s="151">
        <v>4</v>
      </c>
      <c r="E16" s="85"/>
      <c r="F16" s="85"/>
      <c r="G16" s="85">
        <f t="shared" si="0"/>
        <v>0</v>
      </c>
      <c r="H16" s="85">
        <f t="shared" si="1"/>
        <v>0</v>
      </c>
      <c r="I16" s="152">
        <f t="shared" si="2"/>
        <v>0</v>
      </c>
    </row>
    <row r="17" spans="1:9">
      <c r="A17" s="177" t="s">
        <v>51</v>
      </c>
      <c r="B17" s="178" t="s">
        <v>141</v>
      </c>
      <c r="C17" s="179" t="s">
        <v>26</v>
      </c>
      <c r="D17" s="180">
        <v>32</v>
      </c>
      <c r="E17" s="181"/>
      <c r="F17" s="181"/>
      <c r="G17" s="181">
        <f t="shared" si="0"/>
        <v>0</v>
      </c>
      <c r="H17" s="181">
        <f t="shared" si="1"/>
        <v>0</v>
      </c>
      <c r="I17" s="182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1">
        <v>16</v>
      </c>
      <c r="E18" s="85"/>
      <c r="F18" s="85"/>
      <c r="G18" s="85">
        <f t="shared" si="0"/>
        <v>0</v>
      </c>
      <c r="H18" s="85">
        <f t="shared" si="1"/>
        <v>0</v>
      </c>
      <c r="I18" s="152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1">
        <v>4</v>
      </c>
      <c r="E19" s="85"/>
      <c r="F19" s="85"/>
      <c r="G19" s="85">
        <f t="shared" si="0"/>
        <v>0</v>
      </c>
      <c r="H19" s="85">
        <f t="shared" si="1"/>
        <v>0</v>
      </c>
      <c r="I19" s="152">
        <f t="shared" si="2"/>
        <v>0</v>
      </c>
    </row>
    <row r="20" spans="1:9" ht="34.5">
      <c r="A20" s="80"/>
      <c r="B20" s="87" t="s">
        <v>72</v>
      </c>
      <c r="C20" s="83" t="s">
        <v>39</v>
      </c>
      <c r="D20" s="151">
        <v>4</v>
      </c>
      <c r="E20" s="85"/>
      <c r="F20" s="85"/>
      <c r="G20" s="85">
        <f t="shared" ref="G20" si="3">E20*D20</f>
        <v>0</v>
      </c>
      <c r="H20" s="85">
        <f t="shared" ref="H20" si="4">F20*D20</f>
        <v>0</v>
      </c>
      <c r="I20" s="152">
        <f t="shared" ref="I20" si="5">H20+G20</f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</sheetData>
  <pageMargins left="0.7" right="0.7" top="0.78740157499999996" bottom="0.78740157499999996" header="0.3" footer="0.3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3"/>
  <sheetViews>
    <sheetView view="pageBreakPreview" topLeftCell="A9" zoomScale="115" zoomScaleNormal="100" zoomScaleSheetLayoutView="115" workbookViewId="0">
      <selection activeCell="E4" sqref="E4"/>
    </sheetView>
  </sheetViews>
  <sheetFormatPr defaultRowHeight="14.5"/>
  <cols>
    <col min="1" max="1" width="5" customWidth="1"/>
    <col min="2" max="2" width="28.7265625" bestFit="1" customWidth="1"/>
    <col min="3" max="3" width="3.1796875" bestFit="1" customWidth="1"/>
    <col min="4" max="4" width="9.17968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</cols>
  <sheetData>
    <row r="1" spans="1:9" ht="23">
      <c r="A1" s="73" t="s">
        <v>9</v>
      </c>
      <c r="B1" s="138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39" t="s">
        <v>14</v>
      </c>
    </row>
    <row r="2" spans="1:9" ht="15.5">
      <c r="A2" s="140" t="s">
        <v>15</v>
      </c>
      <c r="B2" s="1"/>
      <c r="C2" s="141"/>
      <c r="D2" s="141"/>
      <c r="E2" s="141"/>
      <c r="F2" s="142"/>
      <c r="G2" s="142"/>
      <c r="H2" s="142"/>
      <c r="I2" s="76">
        <f>I4</f>
        <v>0</v>
      </c>
    </row>
    <row r="3" spans="1:9">
      <c r="A3" s="79"/>
      <c r="B3" s="77" t="s">
        <v>16</v>
      </c>
      <c r="C3" s="143"/>
      <c r="D3" s="143"/>
      <c r="E3" s="143"/>
      <c r="F3" s="144"/>
      <c r="G3" s="144"/>
      <c r="H3" s="144"/>
      <c r="I3" s="78"/>
    </row>
    <row r="4" spans="1:9">
      <c r="A4" s="145" t="s">
        <v>51</v>
      </c>
      <c r="B4" s="146" t="s">
        <v>70</v>
      </c>
      <c r="C4" s="147"/>
      <c r="D4" s="148"/>
      <c r="E4" s="148"/>
      <c r="F4" s="149"/>
      <c r="G4" s="149"/>
      <c r="H4" s="149"/>
      <c r="I4" s="150">
        <f>SUM(I5:I43)</f>
        <v>0</v>
      </c>
    </row>
    <row r="5" spans="1:9" ht="23">
      <c r="A5" s="80" t="s">
        <v>51</v>
      </c>
      <c r="B5" s="128" t="s">
        <v>96</v>
      </c>
      <c r="C5" s="83" t="s">
        <v>26</v>
      </c>
      <c r="D5" s="151">
        <v>1</v>
      </c>
      <c r="E5" s="85"/>
      <c r="F5" s="85"/>
      <c r="G5" s="85">
        <f>E5*D5</f>
        <v>0</v>
      </c>
      <c r="H5" s="85">
        <f>F5*D5</f>
        <v>0</v>
      </c>
      <c r="I5" s="152">
        <f>H5+G5</f>
        <v>0</v>
      </c>
    </row>
    <row r="6" spans="1:9" ht="23">
      <c r="A6" s="80" t="s">
        <v>51</v>
      </c>
      <c r="B6" s="128" t="s">
        <v>100</v>
      </c>
      <c r="C6" s="83" t="s">
        <v>26</v>
      </c>
      <c r="D6" s="151">
        <v>1</v>
      </c>
      <c r="E6" s="85"/>
      <c r="F6" s="85"/>
      <c r="G6" s="85">
        <f t="shared" ref="G6:G39" si="0">E6*D6</f>
        <v>0</v>
      </c>
      <c r="H6" s="85">
        <f t="shared" ref="H6:H39" si="1">F6*D6</f>
        <v>0</v>
      </c>
      <c r="I6" s="152">
        <f t="shared" ref="I6:I39" si="2">H6+G6</f>
        <v>0</v>
      </c>
    </row>
    <row r="7" spans="1:9">
      <c r="A7" s="80" t="s">
        <v>51</v>
      </c>
      <c r="B7" s="128" t="s">
        <v>208</v>
      </c>
      <c r="C7" s="83" t="s">
        <v>26</v>
      </c>
      <c r="D7" s="151">
        <v>1</v>
      </c>
      <c r="E7" s="85"/>
      <c r="F7" s="85"/>
      <c r="G7" s="85">
        <f t="shared" si="0"/>
        <v>0</v>
      </c>
      <c r="H7" s="85">
        <f t="shared" si="1"/>
        <v>0</v>
      </c>
      <c r="I7" s="152">
        <f t="shared" si="2"/>
        <v>0</v>
      </c>
    </row>
    <row r="8" spans="1:9" ht="23">
      <c r="A8" s="80" t="s">
        <v>51</v>
      </c>
      <c r="B8" s="178" t="s">
        <v>143</v>
      </c>
      <c r="C8" s="179" t="s">
        <v>26</v>
      </c>
      <c r="D8" s="180">
        <v>1</v>
      </c>
      <c r="E8" s="181"/>
      <c r="F8" s="181"/>
      <c r="G8" s="85">
        <f t="shared" ref="G8:G36" si="3">E8*D8</f>
        <v>0</v>
      </c>
      <c r="H8" s="85">
        <f t="shared" ref="H8:H36" si="4">F8*D8</f>
        <v>0</v>
      </c>
      <c r="I8" s="152">
        <f t="shared" ref="I8:I36" si="5">H8+G8</f>
        <v>0</v>
      </c>
    </row>
    <row r="9" spans="1:9" ht="23">
      <c r="A9" s="177" t="s">
        <v>51</v>
      </c>
      <c r="B9" s="178" t="s">
        <v>144</v>
      </c>
      <c r="C9" s="179" t="s">
        <v>26</v>
      </c>
      <c r="D9" s="180">
        <v>1</v>
      </c>
      <c r="E9" s="181"/>
      <c r="F9" s="181"/>
      <c r="G9" s="181">
        <f t="shared" si="3"/>
        <v>0</v>
      </c>
      <c r="H9" s="181">
        <f t="shared" si="4"/>
        <v>0</v>
      </c>
      <c r="I9" s="182">
        <f t="shared" si="5"/>
        <v>0</v>
      </c>
    </row>
    <row r="10" spans="1:9" ht="23">
      <c r="A10" s="80" t="s">
        <v>51</v>
      </c>
      <c r="B10" s="128" t="s">
        <v>145</v>
      </c>
      <c r="C10" s="179" t="s">
        <v>26</v>
      </c>
      <c r="D10" s="151">
        <v>1</v>
      </c>
      <c r="E10" s="85"/>
      <c r="F10" s="85"/>
      <c r="G10" s="85">
        <f t="shared" si="3"/>
        <v>0</v>
      </c>
      <c r="H10" s="85">
        <f t="shared" si="4"/>
        <v>0</v>
      </c>
      <c r="I10" s="152">
        <f t="shared" si="5"/>
        <v>0</v>
      </c>
    </row>
    <row r="11" spans="1:9" ht="23">
      <c r="A11" s="177" t="s">
        <v>51</v>
      </c>
      <c r="B11" s="178" t="s">
        <v>146</v>
      </c>
      <c r="C11" s="179" t="s">
        <v>26</v>
      </c>
      <c r="D11" s="180">
        <v>1</v>
      </c>
      <c r="E11" s="181"/>
      <c r="F11" s="181"/>
      <c r="G11" s="181">
        <f t="shared" si="3"/>
        <v>0</v>
      </c>
      <c r="H11" s="181">
        <f t="shared" si="4"/>
        <v>0</v>
      </c>
      <c r="I11" s="182">
        <f t="shared" si="5"/>
        <v>0</v>
      </c>
    </row>
    <row r="12" spans="1:9" ht="23">
      <c r="A12" s="177" t="s">
        <v>51</v>
      </c>
      <c r="B12" s="178" t="s">
        <v>147</v>
      </c>
      <c r="C12" s="179" t="s">
        <v>26</v>
      </c>
      <c r="D12" s="180">
        <v>1</v>
      </c>
      <c r="E12" s="181"/>
      <c r="F12" s="181"/>
      <c r="G12" s="181">
        <f t="shared" si="3"/>
        <v>0</v>
      </c>
      <c r="H12" s="181">
        <f t="shared" si="4"/>
        <v>0</v>
      </c>
      <c r="I12" s="182">
        <f t="shared" si="5"/>
        <v>0</v>
      </c>
    </row>
    <row r="13" spans="1:9">
      <c r="A13" s="177" t="s">
        <v>51</v>
      </c>
      <c r="B13" s="178" t="s">
        <v>97</v>
      </c>
      <c r="C13" s="179" t="s">
        <v>26</v>
      </c>
      <c r="D13" s="180">
        <v>3</v>
      </c>
      <c r="E13" s="181"/>
      <c r="F13" s="181"/>
      <c r="G13" s="181">
        <f t="shared" si="3"/>
        <v>0</v>
      </c>
      <c r="H13" s="181">
        <f t="shared" si="4"/>
        <v>0</v>
      </c>
      <c r="I13" s="182">
        <f t="shared" si="5"/>
        <v>0</v>
      </c>
    </row>
    <row r="14" spans="1:9" ht="23">
      <c r="A14" s="177" t="s">
        <v>51</v>
      </c>
      <c r="B14" s="178" t="s">
        <v>148</v>
      </c>
      <c r="C14" s="179"/>
      <c r="D14" s="180">
        <v>1</v>
      </c>
      <c r="E14" s="181"/>
      <c r="F14" s="181"/>
      <c r="G14" s="181">
        <f t="shared" si="3"/>
        <v>0</v>
      </c>
      <c r="H14" s="181">
        <f t="shared" si="4"/>
        <v>0</v>
      </c>
      <c r="I14" s="182">
        <f t="shared" si="5"/>
        <v>0</v>
      </c>
    </row>
    <row r="15" spans="1:9">
      <c r="A15" s="177" t="s">
        <v>51</v>
      </c>
      <c r="B15" s="178" t="s">
        <v>98</v>
      </c>
      <c r="C15" s="179" t="s">
        <v>26</v>
      </c>
      <c r="D15" s="180">
        <v>3</v>
      </c>
      <c r="E15" s="181"/>
      <c r="F15" s="181"/>
      <c r="G15" s="181">
        <f t="shared" si="3"/>
        <v>0</v>
      </c>
      <c r="H15" s="181">
        <f t="shared" si="4"/>
        <v>0</v>
      </c>
      <c r="I15" s="182">
        <f t="shared" si="5"/>
        <v>0</v>
      </c>
    </row>
    <row r="16" spans="1:9">
      <c r="A16" s="177" t="s">
        <v>51</v>
      </c>
      <c r="B16" s="178" t="s">
        <v>99</v>
      </c>
      <c r="C16" s="179" t="s">
        <v>26</v>
      </c>
      <c r="D16" s="180">
        <v>1</v>
      </c>
      <c r="E16" s="181"/>
      <c r="F16" s="181"/>
      <c r="G16" s="181">
        <f t="shared" si="3"/>
        <v>0</v>
      </c>
      <c r="H16" s="181">
        <f t="shared" si="4"/>
        <v>0</v>
      </c>
      <c r="I16" s="182">
        <f t="shared" si="5"/>
        <v>0</v>
      </c>
    </row>
    <row r="17" spans="1:9">
      <c r="A17" s="80" t="s">
        <v>51</v>
      </c>
      <c r="B17" s="87" t="s">
        <v>149</v>
      </c>
      <c r="C17" s="179" t="s">
        <v>26</v>
      </c>
      <c r="D17" s="151">
        <v>2</v>
      </c>
      <c r="E17" s="85"/>
      <c r="F17" s="85"/>
      <c r="G17" s="181">
        <f t="shared" si="3"/>
        <v>0</v>
      </c>
      <c r="H17" s="85">
        <f t="shared" si="4"/>
        <v>0</v>
      </c>
      <c r="I17" s="152">
        <f t="shared" si="5"/>
        <v>0</v>
      </c>
    </row>
    <row r="18" spans="1:9">
      <c r="A18" s="80" t="s">
        <v>51</v>
      </c>
      <c r="B18" s="128" t="s">
        <v>150</v>
      </c>
      <c r="C18" s="179" t="s">
        <v>26</v>
      </c>
      <c r="D18" s="151">
        <v>3</v>
      </c>
      <c r="E18" s="183"/>
      <c r="F18" s="85"/>
      <c r="G18" s="181">
        <f t="shared" si="3"/>
        <v>0</v>
      </c>
      <c r="H18" s="85">
        <f t="shared" si="4"/>
        <v>0</v>
      </c>
      <c r="I18" s="152">
        <f t="shared" si="5"/>
        <v>0</v>
      </c>
    </row>
    <row r="19" spans="1:9">
      <c r="A19" s="177" t="s">
        <v>51</v>
      </c>
      <c r="B19" s="178" t="s">
        <v>151</v>
      </c>
      <c r="C19" s="179" t="s">
        <v>26</v>
      </c>
      <c r="D19" s="180">
        <v>4</v>
      </c>
      <c r="E19" s="181"/>
      <c r="F19" s="181"/>
      <c r="G19" s="181">
        <f t="shared" si="3"/>
        <v>0</v>
      </c>
      <c r="H19" s="85">
        <f t="shared" si="4"/>
        <v>0</v>
      </c>
      <c r="I19" s="152">
        <f t="shared" si="5"/>
        <v>0</v>
      </c>
    </row>
    <row r="20" spans="1:9" ht="23">
      <c r="A20" s="80" t="s">
        <v>51</v>
      </c>
      <c r="B20" s="128" t="s">
        <v>152</v>
      </c>
      <c r="C20" s="179" t="s">
        <v>26</v>
      </c>
      <c r="D20" s="151">
        <v>1</v>
      </c>
      <c r="E20" s="85"/>
      <c r="F20" s="85"/>
      <c r="G20" s="181">
        <f t="shared" si="3"/>
        <v>0</v>
      </c>
      <c r="H20" s="85">
        <f t="shared" si="4"/>
        <v>0</v>
      </c>
      <c r="I20" s="152">
        <f t="shared" si="5"/>
        <v>0</v>
      </c>
    </row>
    <row r="21" spans="1:9">
      <c r="A21" s="80" t="s">
        <v>51</v>
      </c>
      <c r="B21" s="178" t="s">
        <v>153</v>
      </c>
      <c r="C21" s="179" t="s">
        <v>26</v>
      </c>
      <c r="D21" s="180">
        <v>1</v>
      </c>
      <c r="E21" s="181"/>
      <c r="F21" s="181"/>
      <c r="G21" s="181">
        <f t="shared" si="3"/>
        <v>0</v>
      </c>
      <c r="H21" s="181">
        <f t="shared" si="4"/>
        <v>0</v>
      </c>
      <c r="I21" s="182">
        <f t="shared" si="5"/>
        <v>0</v>
      </c>
    </row>
    <row r="22" spans="1:9">
      <c r="A22" s="177" t="s">
        <v>51</v>
      </c>
      <c r="B22" s="178" t="s">
        <v>154</v>
      </c>
      <c r="C22" s="179" t="s">
        <v>26</v>
      </c>
      <c r="D22" s="180">
        <v>1</v>
      </c>
      <c r="E22" s="181"/>
      <c r="F22" s="181"/>
      <c r="G22" s="181">
        <f t="shared" si="3"/>
        <v>0</v>
      </c>
      <c r="H22" s="181">
        <f t="shared" si="4"/>
        <v>0</v>
      </c>
      <c r="I22" s="182">
        <f t="shared" si="5"/>
        <v>0</v>
      </c>
    </row>
    <row r="23" spans="1:9" ht="23">
      <c r="A23" s="177" t="s">
        <v>51</v>
      </c>
      <c r="B23" s="178" t="s">
        <v>209</v>
      </c>
      <c r="C23" s="179" t="s">
        <v>26</v>
      </c>
      <c r="D23" s="180">
        <v>1</v>
      </c>
      <c r="E23" s="181"/>
      <c r="F23" s="181"/>
      <c r="G23" s="181">
        <f t="shared" si="3"/>
        <v>0</v>
      </c>
      <c r="H23" s="181">
        <f t="shared" si="4"/>
        <v>0</v>
      </c>
      <c r="I23" s="182">
        <f t="shared" si="5"/>
        <v>0</v>
      </c>
    </row>
    <row r="24" spans="1:9" ht="23">
      <c r="A24" s="177" t="s">
        <v>51</v>
      </c>
      <c r="B24" s="178" t="s">
        <v>161</v>
      </c>
      <c r="C24" s="179" t="s">
        <v>20</v>
      </c>
      <c r="D24" s="180">
        <v>1</v>
      </c>
      <c r="E24" s="181"/>
      <c r="F24" s="181"/>
      <c r="G24" s="181">
        <f t="shared" si="3"/>
        <v>0</v>
      </c>
      <c r="H24" s="181">
        <f t="shared" si="4"/>
        <v>0</v>
      </c>
      <c r="I24" s="182">
        <f t="shared" si="5"/>
        <v>0</v>
      </c>
    </row>
    <row r="25" spans="1:9" ht="23">
      <c r="A25" s="177" t="s">
        <v>51</v>
      </c>
      <c r="B25" s="178" t="s">
        <v>162</v>
      </c>
      <c r="C25" s="179" t="s">
        <v>26</v>
      </c>
      <c r="D25" s="180">
        <v>3</v>
      </c>
      <c r="E25" s="181"/>
      <c r="F25" s="181"/>
      <c r="G25" s="181">
        <f t="shared" si="3"/>
        <v>0</v>
      </c>
      <c r="H25" s="181">
        <f t="shared" si="4"/>
        <v>0</v>
      </c>
      <c r="I25" s="182">
        <f t="shared" si="5"/>
        <v>0</v>
      </c>
    </row>
    <row r="26" spans="1:9" ht="23">
      <c r="A26" s="80" t="s">
        <v>51</v>
      </c>
      <c r="B26" s="178" t="s">
        <v>102</v>
      </c>
      <c r="C26" s="179" t="s">
        <v>26</v>
      </c>
      <c r="D26" s="180">
        <v>2</v>
      </c>
      <c r="E26" s="181"/>
      <c r="F26" s="181"/>
      <c r="G26" s="181">
        <f t="shared" si="3"/>
        <v>0</v>
      </c>
      <c r="H26" s="181">
        <f t="shared" si="4"/>
        <v>0</v>
      </c>
      <c r="I26" s="182">
        <f t="shared" si="5"/>
        <v>0</v>
      </c>
    </row>
    <row r="27" spans="1:9" ht="23">
      <c r="A27" s="80" t="s">
        <v>51</v>
      </c>
      <c r="B27" s="178" t="s">
        <v>103</v>
      </c>
      <c r="C27" s="179" t="s">
        <v>26</v>
      </c>
      <c r="D27" s="180">
        <v>1</v>
      </c>
      <c r="E27" s="181"/>
      <c r="F27" s="181"/>
      <c r="G27" s="181">
        <f t="shared" si="3"/>
        <v>0</v>
      </c>
      <c r="H27" s="181">
        <f t="shared" si="4"/>
        <v>0</v>
      </c>
      <c r="I27" s="182">
        <f t="shared" si="5"/>
        <v>0</v>
      </c>
    </row>
    <row r="28" spans="1:9" ht="23">
      <c r="A28" s="177" t="s">
        <v>51</v>
      </c>
      <c r="B28" s="178" t="s">
        <v>105</v>
      </c>
      <c r="C28" s="179" t="s">
        <v>26</v>
      </c>
      <c r="D28" s="180">
        <v>1</v>
      </c>
      <c r="E28" s="181"/>
      <c r="F28" s="181"/>
      <c r="G28" s="181">
        <f t="shared" si="3"/>
        <v>0</v>
      </c>
      <c r="H28" s="181">
        <f t="shared" si="4"/>
        <v>0</v>
      </c>
      <c r="I28" s="182">
        <f t="shared" si="5"/>
        <v>0</v>
      </c>
    </row>
    <row r="29" spans="1:9" ht="23">
      <c r="A29" s="177" t="s">
        <v>51</v>
      </c>
      <c r="B29" s="178" t="s">
        <v>160</v>
      </c>
      <c r="C29" s="179" t="s">
        <v>26</v>
      </c>
      <c r="D29" s="180">
        <v>1</v>
      </c>
      <c r="E29" s="181"/>
      <c r="F29" s="181"/>
      <c r="G29" s="181">
        <f t="shared" si="3"/>
        <v>0</v>
      </c>
      <c r="H29" s="181">
        <f t="shared" si="4"/>
        <v>0</v>
      </c>
      <c r="I29" s="182">
        <f t="shared" si="5"/>
        <v>0</v>
      </c>
    </row>
    <row r="30" spans="1:9">
      <c r="A30" s="177" t="s">
        <v>51</v>
      </c>
      <c r="B30" s="178" t="s">
        <v>101</v>
      </c>
      <c r="C30" s="179" t="s">
        <v>26</v>
      </c>
      <c r="D30" s="180">
        <v>1</v>
      </c>
      <c r="E30" s="181"/>
      <c r="F30" s="181"/>
      <c r="G30" s="181">
        <f t="shared" si="3"/>
        <v>0</v>
      </c>
      <c r="H30" s="181">
        <f t="shared" si="4"/>
        <v>0</v>
      </c>
      <c r="I30" s="182">
        <f t="shared" si="5"/>
        <v>0</v>
      </c>
    </row>
    <row r="31" spans="1:9">
      <c r="A31" s="177" t="s">
        <v>51</v>
      </c>
      <c r="B31" s="178" t="s">
        <v>155</v>
      </c>
      <c r="C31" s="179" t="s">
        <v>26</v>
      </c>
      <c r="D31" s="180">
        <v>20</v>
      </c>
      <c r="E31" s="181"/>
      <c r="F31" s="181"/>
      <c r="G31" s="181">
        <f t="shared" si="3"/>
        <v>0</v>
      </c>
      <c r="H31" s="181">
        <f t="shared" si="4"/>
        <v>0</v>
      </c>
      <c r="I31" s="182">
        <f t="shared" si="5"/>
        <v>0</v>
      </c>
    </row>
    <row r="32" spans="1:9">
      <c r="A32" s="177" t="s">
        <v>51</v>
      </c>
      <c r="B32" s="178" t="s">
        <v>156</v>
      </c>
      <c r="C32" s="179" t="s">
        <v>26</v>
      </c>
      <c r="D32" s="180">
        <v>23</v>
      </c>
      <c r="E32" s="181"/>
      <c r="F32" s="181"/>
      <c r="G32" s="181">
        <f t="shared" si="3"/>
        <v>0</v>
      </c>
      <c r="H32" s="181">
        <f t="shared" si="4"/>
        <v>0</v>
      </c>
      <c r="I32" s="182">
        <f t="shared" si="5"/>
        <v>0</v>
      </c>
    </row>
    <row r="33" spans="1:9">
      <c r="A33" s="177" t="s">
        <v>51</v>
      </c>
      <c r="B33" s="178" t="s">
        <v>157</v>
      </c>
      <c r="C33" s="179" t="s">
        <v>26</v>
      </c>
      <c r="D33" s="180">
        <v>4</v>
      </c>
      <c r="E33" s="181"/>
      <c r="F33" s="181"/>
      <c r="G33" s="181">
        <f t="shared" si="3"/>
        <v>0</v>
      </c>
      <c r="H33" s="181">
        <f t="shared" si="4"/>
        <v>0</v>
      </c>
      <c r="I33" s="182">
        <f t="shared" si="5"/>
        <v>0</v>
      </c>
    </row>
    <row r="34" spans="1:9">
      <c r="A34" s="177" t="s">
        <v>51</v>
      </c>
      <c r="B34" s="178" t="s">
        <v>158</v>
      </c>
      <c r="C34" s="179" t="s">
        <v>26</v>
      </c>
      <c r="D34" s="180">
        <v>4</v>
      </c>
      <c r="E34" s="181"/>
      <c r="F34" s="181"/>
      <c r="G34" s="181">
        <f t="shared" si="3"/>
        <v>0</v>
      </c>
      <c r="H34" s="181">
        <f t="shared" si="4"/>
        <v>0</v>
      </c>
      <c r="I34" s="182">
        <f t="shared" si="5"/>
        <v>0</v>
      </c>
    </row>
    <row r="35" spans="1:9">
      <c r="A35" s="80" t="s">
        <v>51</v>
      </c>
      <c r="B35" s="128" t="s">
        <v>78</v>
      </c>
      <c r="C35" s="83" t="s">
        <v>26</v>
      </c>
      <c r="D35" s="151">
        <v>10</v>
      </c>
      <c r="E35" s="85"/>
      <c r="F35" s="85"/>
      <c r="G35" s="85">
        <f t="shared" si="3"/>
        <v>0</v>
      </c>
      <c r="H35" s="85">
        <f t="shared" si="4"/>
        <v>0</v>
      </c>
      <c r="I35" s="152">
        <f t="shared" si="5"/>
        <v>0</v>
      </c>
    </row>
    <row r="36" spans="1:9">
      <c r="A36" s="80" t="s">
        <v>51</v>
      </c>
      <c r="B36" s="128" t="s">
        <v>79</v>
      </c>
      <c r="C36" s="83" t="s">
        <v>26</v>
      </c>
      <c r="D36" s="151">
        <v>2</v>
      </c>
      <c r="E36" s="85"/>
      <c r="F36" s="85"/>
      <c r="G36" s="85">
        <f t="shared" si="3"/>
        <v>0</v>
      </c>
      <c r="H36" s="85">
        <f t="shared" si="4"/>
        <v>0</v>
      </c>
      <c r="I36" s="152">
        <f t="shared" si="5"/>
        <v>0</v>
      </c>
    </row>
    <row r="37" spans="1:9" ht="23">
      <c r="A37" s="80" t="s">
        <v>51</v>
      </c>
      <c r="B37" s="87" t="s">
        <v>71</v>
      </c>
      <c r="C37" s="83" t="s">
        <v>26</v>
      </c>
      <c r="D37" s="151">
        <v>1</v>
      </c>
      <c r="E37" s="85"/>
      <c r="F37" s="85"/>
      <c r="G37" s="85">
        <f t="shared" si="0"/>
        <v>0</v>
      </c>
      <c r="H37" s="85">
        <f t="shared" si="1"/>
        <v>0</v>
      </c>
      <c r="I37" s="152">
        <f t="shared" si="2"/>
        <v>0</v>
      </c>
    </row>
    <row r="38" spans="1:9">
      <c r="A38" s="80" t="s">
        <v>51</v>
      </c>
      <c r="B38" s="87" t="s">
        <v>159</v>
      </c>
      <c r="C38" s="83" t="s">
        <v>26</v>
      </c>
      <c r="D38" s="151">
        <v>1</v>
      </c>
      <c r="E38" s="85"/>
      <c r="F38" s="85"/>
      <c r="G38" s="85">
        <f t="shared" si="0"/>
        <v>0</v>
      </c>
      <c r="H38" s="85">
        <f t="shared" si="1"/>
        <v>0</v>
      </c>
      <c r="I38" s="152">
        <f t="shared" si="2"/>
        <v>0</v>
      </c>
    </row>
    <row r="39" spans="1:9" ht="46">
      <c r="A39" s="80" t="s">
        <v>51</v>
      </c>
      <c r="B39" s="87" t="s">
        <v>104</v>
      </c>
      <c r="C39" s="83" t="s">
        <v>39</v>
      </c>
      <c r="D39" s="151">
        <v>1</v>
      </c>
      <c r="E39" s="151"/>
      <c r="F39" s="85"/>
      <c r="G39" s="85">
        <f t="shared" si="0"/>
        <v>0</v>
      </c>
      <c r="H39" s="85">
        <f t="shared" si="1"/>
        <v>0</v>
      </c>
      <c r="I39" s="152">
        <f t="shared" si="2"/>
        <v>0</v>
      </c>
    </row>
    <row r="40" spans="1:9" ht="34.5">
      <c r="A40" s="80"/>
      <c r="B40" s="87" t="s">
        <v>72</v>
      </c>
      <c r="C40" s="83" t="s">
        <v>39</v>
      </c>
      <c r="D40" s="151">
        <v>1</v>
      </c>
      <c r="E40" s="151"/>
      <c r="F40" s="85"/>
      <c r="G40" s="85">
        <f t="shared" ref="G40" si="6">E40*D40</f>
        <v>0</v>
      </c>
      <c r="H40" s="85">
        <f t="shared" ref="H40" si="7">F40*D40</f>
        <v>0</v>
      </c>
      <c r="I40" s="152">
        <f t="shared" ref="I40" si="8">H40+G40</f>
        <v>0</v>
      </c>
    </row>
    <row r="41" spans="1:9">
      <c r="A41" s="81"/>
      <c r="B41" s="87" t="s">
        <v>27</v>
      </c>
      <c r="C41" s="83"/>
      <c r="D41" s="88">
        <v>0.03</v>
      </c>
      <c r="E41" s="81"/>
      <c r="F41" s="81"/>
      <c r="G41" s="85"/>
      <c r="H41" s="85">
        <f>SUM(H5:H38)</f>
        <v>0</v>
      </c>
      <c r="I41" s="86">
        <f>0.03*H41</f>
        <v>0</v>
      </c>
    </row>
    <row r="42" spans="1:9">
      <c r="A42" s="81"/>
      <c r="B42" s="82" t="s">
        <v>52</v>
      </c>
      <c r="C42" s="83"/>
      <c r="D42" s="84">
        <v>4.4999999999999998E-2</v>
      </c>
      <c r="E42" s="81"/>
      <c r="F42" s="81"/>
      <c r="G42" s="85"/>
      <c r="H42" s="85">
        <f>SUM(H5:H38)</f>
        <v>0</v>
      </c>
      <c r="I42" s="86">
        <f>0.045*H42</f>
        <v>0</v>
      </c>
    </row>
    <row r="43" spans="1:9">
      <c r="A43" s="81"/>
      <c r="B43" s="87" t="s">
        <v>53</v>
      </c>
      <c r="C43" s="83"/>
      <c r="D43" s="88">
        <v>0.03</v>
      </c>
      <c r="E43" s="81"/>
      <c r="F43" s="81"/>
      <c r="G43" s="85"/>
      <c r="H43" s="85">
        <f>SUM(G5:G38)</f>
        <v>0</v>
      </c>
      <c r="I43" s="86">
        <f>0.03*H43</f>
        <v>0</v>
      </c>
    </row>
  </sheetData>
  <pageMargins left="0.7" right="0.7" top="0.78740157499999996" bottom="0.78740157499999996" header="0.3" footer="0.3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H17"/>
  <sheetViews>
    <sheetView view="pageBreakPreview" topLeftCell="B1" zoomScale="115" zoomScaleNormal="100" zoomScaleSheetLayoutView="115" workbookViewId="0">
      <selection activeCell="E5" sqref="E5:F14"/>
    </sheetView>
  </sheetViews>
  <sheetFormatPr defaultRowHeight="14.5"/>
  <cols>
    <col min="1" max="1" width="8.54296875" style="106" customWidth="1"/>
    <col min="2" max="2" width="71.453125" style="106" customWidth="1"/>
    <col min="3" max="3" width="8.54296875" style="106" customWidth="1"/>
    <col min="4" max="5" width="10.7265625" style="106" customWidth="1"/>
    <col min="6" max="6" width="10.7265625" style="137" customWidth="1"/>
    <col min="7" max="7" width="10.7265625" style="106" customWidth="1"/>
    <col min="8" max="8" width="11.1796875" style="106" bestFit="1" customWidth="1"/>
    <col min="9" max="9" width="15.1796875" style="106" customWidth="1"/>
    <col min="10" max="10" width="8.54296875" style="106" customWidth="1"/>
    <col min="11" max="11" width="8.81640625" style="106" customWidth="1"/>
    <col min="12" max="12" width="9" style="106" customWidth="1"/>
    <col min="13" max="13" width="8.81640625" style="106" customWidth="1"/>
    <col min="14" max="1022" width="8.54296875" style="106" customWidth="1"/>
  </cols>
  <sheetData>
    <row r="1" spans="1:12" ht="34.5">
      <c r="A1" s="103" t="s">
        <v>9</v>
      </c>
      <c r="B1" s="103" t="s">
        <v>10</v>
      </c>
      <c r="C1" s="103" t="s">
        <v>11</v>
      </c>
      <c r="D1" s="103" t="s">
        <v>12</v>
      </c>
      <c r="E1" s="104" t="s">
        <v>28</v>
      </c>
      <c r="F1" s="135" t="s">
        <v>67</v>
      </c>
      <c r="G1" s="104" t="s">
        <v>68</v>
      </c>
      <c r="H1" s="104" t="s">
        <v>69</v>
      </c>
      <c r="I1" s="105" t="s">
        <v>14</v>
      </c>
    </row>
    <row r="2" spans="1:12">
      <c r="A2" s="107" t="s">
        <v>15</v>
      </c>
      <c r="B2" s="108"/>
      <c r="C2" s="108"/>
      <c r="D2" s="108"/>
      <c r="E2" s="108"/>
      <c r="F2" s="136"/>
      <c r="G2" s="108"/>
      <c r="H2" s="109"/>
      <c r="I2" s="110">
        <f>I4</f>
        <v>0</v>
      </c>
    </row>
    <row r="3" spans="1:12">
      <c r="A3" s="111"/>
      <c r="B3" s="111" t="s">
        <v>95</v>
      </c>
      <c r="C3" s="112"/>
      <c r="D3" s="112"/>
      <c r="E3" s="132"/>
      <c r="F3" s="132"/>
      <c r="G3" s="112"/>
      <c r="H3" s="113"/>
      <c r="I3" s="114"/>
    </row>
    <row r="4" spans="1:12">
      <c r="A4" s="116" t="s">
        <v>17</v>
      </c>
      <c r="B4" s="117" t="s">
        <v>94</v>
      </c>
      <c r="C4" s="118"/>
      <c r="D4" s="119"/>
      <c r="E4" s="133"/>
      <c r="F4" s="133"/>
      <c r="G4" s="119"/>
      <c r="H4" s="120"/>
      <c r="I4" s="121">
        <f>SUM(I5:I17)</f>
        <v>0</v>
      </c>
    </row>
    <row r="5" spans="1:12">
      <c r="A5" s="115" t="s">
        <v>51</v>
      </c>
      <c r="B5" s="24" t="s">
        <v>180</v>
      </c>
      <c r="C5" s="123" t="s">
        <v>19</v>
      </c>
      <c r="D5" s="26">
        <v>95</v>
      </c>
      <c r="E5" s="158"/>
      <c r="F5" s="158"/>
      <c r="G5" s="26">
        <f t="shared" ref="G5" si="0">D5*E5</f>
        <v>0</v>
      </c>
      <c r="H5" s="159">
        <f t="shared" ref="H5" si="1">F5*D5</f>
        <v>0</v>
      </c>
      <c r="I5" s="29">
        <f t="shared" ref="I5:I13" si="2">G5+H5</f>
        <v>0</v>
      </c>
      <c r="L5" s="137"/>
    </row>
    <row r="6" spans="1:12">
      <c r="A6" s="115" t="s">
        <v>51</v>
      </c>
      <c r="B6" s="24" t="s">
        <v>174</v>
      </c>
      <c r="C6" s="25" t="s">
        <v>19</v>
      </c>
      <c r="D6" s="26">
        <v>95</v>
      </c>
      <c r="E6" s="158"/>
      <c r="F6" s="158"/>
      <c r="G6" s="26">
        <f t="shared" ref="G6:G13" si="3">D6*E6</f>
        <v>0</v>
      </c>
      <c r="H6" s="159">
        <f t="shared" ref="H6:H13" si="4">F6*D6</f>
        <v>0</v>
      </c>
      <c r="I6" s="29">
        <f t="shared" si="2"/>
        <v>0</v>
      </c>
      <c r="L6" s="137"/>
    </row>
    <row r="7" spans="1:12">
      <c r="A7" s="115" t="s">
        <v>51</v>
      </c>
      <c r="B7" s="122" t="s">
        <v>175</v>
      </c>
      <c r="C7" s="123" t="s">
        <v>26</v>
      </c>
      <c r="D7" s="124">
        <v>95</v>
      </c>
      <c r="E7" s="134"/>
      <c r="F7" s="134"/>
      <c r="G7" s="26">
        <f t="shared" si="3"/>
        <v>0</v>
      </c>
      <c r="H7" s="159">
        <f t="shared" si="4"/>
        <v>0</v>
      </c>
      <c r="I7" s="29">
        <f t="shared" si="2"/>
        <v>0</v>
      </c>
      <c r="L7" s="137"/>
    </row>
    <row r="8" spans="1:12">
      <c r="A8" s="115" t="s">
        <v>51</v>
      </c>
      <c r="B8" s="122" t="s">
        <v>176</v>
      </c>
      <c r="C8" s="123" t="s">
        <v>26</v>
      </c>
      <c r="D8" s="124">
        <v>190</v>
      </c>
      <c r="E8" s="134"/>
      <c r="F8" s="134"/>
      <c r="G8" s="26">
        <f t="shared" si="3"/>
        <v>0</v>
      </c>
      <c r="H8" s="159">
        <f t="shared" si="4"/>
        <v>0</v>
      </c>
      <c r="I8" s="29">
        <f t="shared" si="2"/>
        <v>0</v>
      </c>
      <c r="L8" s="137"/>
    </row>
    <row r="9" spans="1:12">
      <c r="A9" s="115" t="s">
        <v>51</v>
      </c>
      <c r="B9" s="122" t="s">
        <v>177</v>
      </c>
      <c r="C9" s="123" t="s">
        <v>26</v>
      </c>
      <c r="D9" s="124">
        <v>15</v>
      </c>
      <c r="E9" s="134"/>
      <c r="F9" s="134"/>
      <c r="G9" s="26">
        <f t="shared" si="3"/>
        <v>0</v>
      </c>
      <c r="H9" s="159">
        <f t="shared" si="4"/>
        <v>0</v>
      </c>
      <c r="I9" s="29">
        <f t="shared" si="2"/>
        <v>0</v>
      </c>
      <c r="L9" s="137"/>
    </row>
    <row r="10" spans="1:12">
      <c r="A10" s="115" t="s">
        <v>51</v>
      </c>
      <c r="B10" s="122" t="s">
        <v>210</v>
      </c>
      <c r="C10" s="123" t="s">
        <v>26</v>
      </c>
      <c r="D10" s="124">
        <v>150</v>
      </c>
      <c r="E10" s="134"/>
      <c r="F10" s="134"/>
      <c r="G10" s="26">
        <f t="shared" si="3"/>
        <v>0</v>
      </c>
      <c r="H10" s="159">
        <f t="shared" si="4"/>
        <v>0</v>
      </c>
      <c r="I10" s="29">
        <f t="shared" si="2"/>
        <v>0</v>
      </c>
      <c r="L10" s="137"/>
    </row>
    <row r="11" spans="1:12">
      <c r="A11" s="115"/>
      <c r="B11" s="122"/>
      <c r="C11" s="123"/>
      <c r="D11" s="124"/>
      <c r="E11" s="134"/>
      <c r="F11" s="134"/>
      <c r="G11" s="26"/>
      <c r="H11" s="159"/>
      <c r="I11" s="29"/>
    </row>
    <row r="12" spans="1:12">
      <c r="A12" s="115" t="s">
        <v>51</v>
      </c>
      <c r="B12" s="24" t="s">
        <v>178</v>
      </c>
      <c r="C12" s="123" t="s">
        <v>39</v>
      </c>
      <c r="D12" s="26">
        <v>1</v>
      </c>
      <c r="E12" s="158"/>
      <c r="F12" s="158"/>
      <c r="G12" s="26">
        <f t="shared" si="3"/>
        <v>0</v>
      </c>
      <c r="H12" s="159">
        <f t="shared" si="4"/>
        <v>0</v>
      </c>
      <c r="I12" s="29">
        <f t="shared" si="2"/>
        <v>0</v>
      </c>
    </row>
    <row r="13" spans="1:12">
      <c r="A13" s="20"/>
      <c r="B13" s="24" t="s">
        <v>179</v>
      </c>
      <c r="C13" s="25" t="s">
        <v>39</v>
      </c>
      <c r="D13" s="26">
        <v>1</v>
      </c>
      <c r="E13" s="158"/>
      <c r="F13" s="158"/>
      <c r="G13" s="26">
        <f t="shared" si="3"/>
        <v>0</v>
      </c>
      <c r="H13" s="159">
        <f t="shared" si="4"/>
        <v>0</v>
      </c>
      <c r="I13" s="29">
        <f t="shared" si="2"/>
        <v>0</v>
      </c>
    </row>
    <row r="14" spans="1:12">
      <c r="A14" s="115"/>
      <c r="B14" s="24"/>
      <c r="C14" s="25"/>
      <c r="D14" s="26"/>
      <c r="E14" s="158"/>
      <c r="F14" s="158"/>
      <c r="G14" s="124"/>
      <c r="H14" s="125"/>
      <c r="I14" s="126"/>
    </row>
    <row r="15" spans="1:12">
      <c r="A15" s="115" t="s">
        <v>25</v>
      </c>
      <c r="B15" s="127" t="s">
        <v>27</v>
      </c>
      <c r="C15" s="123"/>
      <c r="D15" s="130">
        <v>0.03</v>
      </c>
      <c r="E15" s="134"/>
      <c r="F15" s="134">
        <f>0.03*SUM(H5:H12)</f>
        <v>0</v>
      </c>
      <c r="G15" s="130"/>
      <c r="H15" s="131">
        <f t="shared" ref="H15:H16" si="5">F15</f>
        <v>0</v>
      </c>
      <c r="I15" s="126">
        <f>H15+G15</f>
        <v>0</v>
      </c>
    </row>
    <row r="16" spans="1:12">
      <c r="A16" s="115" t="s">
        <v>25</v>
      </c>
      <c r="B16" s="129" t="s">
        <v>29</v>
      </c>
      <c r="C16" s="115"/>
      <c r="D16" s="130">
        <v>4.4999999999999998E-2</v>
      </c>
      <c r="E16" s="134"/>
      <c r="F16" s="134">
        <f>0.045*SUM(G1:G12)</f>
        <v>0</v>
      </c>
      <c r="G16" s="130"/>
      <c r="H16" s="131">
        <f t="shared" si="5"/>
        <v>0</v>
      </c>
      <c r="I16" s="126">
        <f>H16+G16</f>
        <v>0</v>
      </c>
    </row>
    <row r="17" spans="1:9">
      <c r="A17" s="115" t="s">
        <v>25</v>
      </c>
      <c r="B17" s="129" t="s">
        <v>30</v>
      </c>
      <c r="C17" s="115"/>
      <c r="D17" s="130">
        <v>0.03</v>
      </c>
      <c r="E17" s="134"/>
      <c r="F17" s="134">
        <f>SUM(G5:G12)*0.03</f>
        <v>0</v>
      </c>
      <c r="G17" s="134"/>
      <c r="H17" s="131">
        <f>F17</f>
        <v>0</v>
      </c>
      <c r="I17" s="126">
        <f>H17+G17</f>
        <v>0</v>
      </c>
    </row>
  </sheetData>
  <pageMargins left="0.7" right="0.7" top="0.78740157499999996" bottom="0.78740157499999996" header="0.3" footer="0.3"/>
  <pageSetup paperSize="9"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6"/>
  <sheetViews>
    <sheetView view="pageBreakPreview" zoomScale="130" zoomScaleNormal="100" zoomScaleSheetLayoutView="130" workbookViewId="0">
      <selection activeCell="D33" sqref="D33"/>
    </sheetView>
  </sheetViews>
  <sheetFormatPr defaultRowHeight="14.5"/>
  <cols>
    <col min="1" max="1" width="8.54296875" customWidth="1"/>
    <col min="2" max="2" width="49.7265625" bestFit="1" customWidth="1"/>
    <col min="3" max="3" width="8.54296875" customWidth="1"/>
    <col min="4" max="4" width="10.7265625" customWidth="1"/>
    <col min="5" max="6" width="12.453125" bestFit="1" customWidth="1"/>
    <col min="7" max="7" width="15" bestFit="1" customWidth="1"/>
    <col min="8" max="8" width="13.54296875" bestFit="1" customWidth="1"/>
    <col min="9" max="9" width="15.1796875" customWidth="1"/>
  </cols>
  <sheetData>
    <row r="1" spans="1:9" ht="23">
      <c r="A1" s="103" t="s">
        <v>9</v>
      </c>
      <c r="B1" s="103" t="s">
        <v>10</v>
      </c>
      <c r="C1" s="103" t="s">
        <v>11</v>
      </c>
      <c r="D1" s="103" t="s">
        <v>12</v>
      </c>
      <c r="E1" s="104" t="s">
        <v>28</v>
      </c>
      <c r="F1" s="135" t="s">
        <v>67</v>
      </c>
      <c r="G1" s="104" t="s">
        <v>68</v>
      </c>
      <c r="H1" s="104" t="s">
        <v>69</v>
      </c>
      <c r="I1" s="105" t="s">
        <v>14</v>
      </c>
    </row>
    <row r="2" spans="1:9">
      <c r="A2" s="107" t="s">
        <v>15</v>
      </c>
      <c r="B2" s="108"/>
      <c r="C2" s="108"/>
      <c r="D2" s="160"/>
      <c r="E2" s="160"/>
      <c r="F2" s="161"/>
      <c r="G2" s="160"/>
      <c r="H2" s="162"/>
      <c r="I2" s="110">
        <f>I5+I23</f>
        <v>0</v>
      </c>
    </row>
    <row r="3" spans="1:9">
      <c r="A3" s="163"/>
      <c r="B3" s="163" t="s">
        <v>108</v>
      </c>
      <c r="C3" s="17"/>
      <c r="D3" s="16"/>
      <c r="E3" s="164"/>
      <c r="F3" s="164"/>
      <c r="G3" s="16"/>
      <c r="H3" s="165"/>
      <c r="I3" s="19"/>
    </row>
    <row r="4" spans="1:9">
      <c r="A4" s="36"/>
      <c r="B4" s="36"/>
      <c r="C4" s="36"/>
      <c r="D4" s="166"/>
      <c r="E4" s="166"/>
      <c r="F4" s="167"/>
      <c r="G4" s="166"/>
      <c r="H4" s="166"/>
      <c r="I4" s="36"/>
    </row>
    <row r="5" spans="1:9">
      <c r="A5" s="168" t="s">
        <v>51</v>
      </c>
      <c r="B5" s="169" t="s">
        <v>109</v>
      </c>
      <c r="C5" s="170"/>
      <c r="D5" s="171"/>
      <c r="E5" s="172"/>
      <c r="F5" s="172"/>
      <c r="G5" s="171"/>
      <c r="H5" s="173"/>
      <c r="I5" s="174">
        <f>SUM(I6:I21)</f>
        <v>0</v>
      </c>
    </row>
    <row r="6" spans="1:9" ht="24">
      <c r="A6" s="20" t="s">
        <v>51</v>
      </c>
      <c r="B6" s="156" t="s">
        <v>166</v>
      </c>
      <c r="C6" s="20" t="s">
        <v>26</v>
      </c>
      <c r="D6" s="175">
        <v>118</v>
      </c>
      <c r="E6" s="176"/>
      <c r="F6" s="176"/>
      <c r="G6" s="176">
        <f t="shared" ref="G6:G11" si="0">E6*D6</f>
        <v>0</v>
      </c>
      <c r="H6" s="176">
        <f t="shared" ref="H6:H11" si="1">F6*D6</f>
        <v>0</v>
      </c>
      <c r="I6" s="29">
        <f t="shared" ref="I6:I11" si="2">H6+G6</f>
        <v>0</v>
      </c>
    </row>
    <row r="7" spans="1:9">
      <c r="A7" s="20" t="s">
        <v>51</v>
      </c>
      <c r="B7" s="156" t="s">
        <v>167</v>
      </c>
      <c r="C7" s="20" t="s">
        <v>26</v>
      </c>
      <c r="D7" s="175">
        <v>4</v>
      </c>
      <c r="E7" s="176"/>
      <c r="F7" s="176"/>
      <c r="G7" s="176">
        <f t="shared" si="0"/>
        <v>0</v>
      </c>
      <c r="H7" s="176">
        <f t="shared" si="1"/>
        <v>0</v>
      </c>
      <c r="I7" s="29">
        <f t="shared" si="2"/>
        <v>0</v>
      </c>
    </row>
    <row r="8" spans="1:9">
      <c r="A8" s="20" t="s">
        <v>51</v>
      </c>
      <c r="B8" s="156" t="s">
        <v>168</v>
      </c>
      <c r="C8" s="20" t="s">
        <v>26</v>
      </c>
      <c r="D8" s="175">
        <v>18</v>
      </c>
      <c r="E8" s="176"/>
      <c r="F8" s="176"/>
      <c r="G8" s="176">
        <f t="shared" si="0"/>
        <v>0</v>
      </c>
      <c r="H8" s="176">
        <f t="shared" si="1"/>
        <v>0</v>
      </c>
      <c r="I8" s="29">
        <f t="shared" si="2"/>
        <v>0</v>
      </c>
    </row>
    <row r="9" spans="1:9">
      <c r="A9" s="20" t="s">
        <v>51</v>
      </c>
      <c r="B9" s="156" t="s">
        <v>201</v>
      </c>
      <c r="C9" s="20" t="s">
        <v>26</v>
      </c>
      <c r="D9" s="175">
        <v>3</v>
      </c>
      <c r="E9" s="176"/>
      <c r="F9" s="176"/>
      <c r="G9" s="176">
        <f t="shared" si="0"/>
        <v>0</v>
      </c>
      <c r="H9" s="176">
        <f t="shared" si="1"/>
        <v>0</v>
      </c>
      <c r="I9" s="29">
        <f t="shared" si="2"/>
        <v>0</v>
      </c>
    </row>
    <row r="10" spans="1:9" ht="24">
      <c r="A10" s="20" t="s">
        <v>51</v>
      </c>
      <c r="B10" s="156" t="s">
        <v>202</v>
      </c>
      <c r="C10" s="20" t="s">
        <v>39</v>
      </c>
      <c r="D10" s="175">
        <v>1</v>
      </c>
      <c r="E10" s="176"/>
      <c r="F10" s="176"/>
      <c r="G10" s="176">
        <f t="shared" si="0"/>
        <v>0</v>
      </c>
      <c r="H10" s="176">
        <f t="shared" si="1"/>
        <v>0</v>
      </c>
      <c r="I10" s="29">
        <f t="shared" si="2"/>
        <v>0</v>
      </c>
    </row>
    <row r="11" spans="1:9">
      <c r="A11" s="20" t="s">
        <v>51</v>
      </c>
      <c r="B11" s="156" t="s">
        <v>203</v>
      </c>
      <c r="C11" s="20" t="s">
        <v>26</v>
      </c>
      <c r="D11" s="175">
        <v>1</v>
      </c>
      <c r="E11" s="176"/>
      <c r="F11" s="176"/>
      <c r="G11" s="176">
        <f t="shared" si="0"/>
        <v>0</v>
      </c>
      <c r="H11" s="176">
        <f t="shared" si="1"/>
        <v>0</v>
      </c>
      <c r="I11" s="29">
        <f t="shared" si="2"/>
        <v>0</v>
      </c>
    </row>
    <row r="12" spans="1:9">
      <c r="A12" s="20"/>
      <c r="B12" s="156"/>
      <c r="C12" s="20"/>
      <c r="D12" s="175"/>
      <c r="E12" s="176"/>
      <c r="F12" s="176"/>
      <c r="G12" s="176"/>
      <c r="H12" s="176"/>
      <c r="I12" s="29"/>
    </row>
    <row r="13" spans="1:9">
      <c r="A13" s="20" t="s">
        <v>51</v>
      </c>
      <c r="B13" s="156" t="s">
        <v>211</v>
      </c>
      <c r="C13" s="20" t="s">
        <v>26</v>
      </c>
      <c r="D13" s="175">
        <v>118</v>
      </c>
      <c r="E13" s="176"/>
      <c r="F13" s="176"/>
      <c r="G13" s="176">
        <f t="shared" ref="G13:G15" si="3">E13*D13</f>
        <v>0</v>
      </c>
      <c r="H13" s="176">
        <f t="shared" ref="H13:H15" si="4">F13*D13</f>
        <v>0</v>
      </c>
      <c r="I13" s="29">
        <f t="shared" ref="I13:I15" si="5">H13+G13</f>
        <v>0</v>
      </c>
    </row>
    <row r="14" spans="1:9">
      <c r="A14" s="20" t="s">
        <v>51</v>
      </c>
      <c r="B14" s="156" t="s">
        <v>110</v>
      </c>
      <c r="C14" s="20" t="s">
        <v>39</v>
      </c>
      <c r="D14" s="175">
        <v>1</v>
      </c>
      <c r="E14" s="176"/>
      <c r="F14" s="176"/>
      <c r="G14" s="176">
        <f t="shared" si="3"/>
        <v>0</v>
      </c>
      <c r="H14" s="176">
        <f t="shared" si="4"/>
        <v>0</v>
      </c>
      <c r="I14" s="29">
        <f t="shared" si="5"/>
        <v>0</v>
      </c>
    </row>
    <row r="15" spans="1:9">
      <c r="A15" s="20" t="s">
        <v>51</v>
      </c>
      <c r="B15" s="156" t="s">
        <v>169</v>
      </c>
      <c r="C15" s="20" t="s">
        <v>26</v>
      </c>
      <c r="D15" s="175">
        <v>59</v>
      </c>
      <c r="E15" s="176"/>
      <c r="F15" s="176"/>
      <c r="G15" s="176">
        <f t="shared" si="3"/>
        <v>0</v>
      </c>
      <c r="H15" s="176">
        <f t="shared" si="4"/>
        <v>0</v>
      </c>
      <c r="I15" s="29">
        <f t="shared" si="5"/>
        <v>0</v>
      </c>
    </row>
    <row r="16" spans="1:9">
      <c r="A16" s="20"/>
      <c r="B16" s="156"/>
      <c r="C16" s="20"/>
      <c r="D16" s="175"/>
      <c r="E16" s="176"/>
      <c r="F16" s="176"/>
      <c r="G16" s="176"/>
      <c r="H16" s="176"/>
      <c r="I16" s="29"/>
    </row>
    <row r="17" spans="1:9">
      <c r="A17" s="20" t="s">
        <v>51</v>
      </c>
      <c r="B17" s="156" t="s">
        <v>117</v>
      </c>
      <c r="C17" s="20" t="s">
        <v>26</v>
      </c>
      <c r="D17" s="175">
        <f>D6+D15</f>
        <v>177</v>
      </c>
      <c r="E17" s="176"/>
      <c r="F17" s="176"/>
      <c r="G17" s="176">
        <f t="shared" ref="G17:G21" si="6">E17*D17</f>
        <v>0</v>
      </c>
      <c r="H17" s="176">
        <f t="shared" ref="H17:H21" si="7">F17*D17</f>
        <v>0</v>
      </c>
      <c r="I17" s="29">
        <f t="shared" ref="I17:I21" si="8">H17+G17</f>
        <v>0</v>
      </c>
    </row>
    <row r="18" spans="1:9">
      <c r="A18" s="20" t="s">
        <v>51</v>
      </c>
      <c r="B18" s="156" t="s">
        <v>170</v>
      </c>
      <c r="C18" s="20" t="s">
        <v>26</v>
      </c>
      <c r="D18" s="175">
        <v>1</v>
      </c>
      <c r="E18" s="176"/>
      <c r="F18" s="176"/>
      <c r="G18" s="176">
        <f t="shared" si="6"/>
        <v>0</v>
      </c>
      <c r="H18" s="176">
        <f t="shared" si="7"/>
        <v>0</v>
      </c>
      <c r="I18" s="29">
        <f t="shared" si="8"/>
        <v>0</v>
      </c>
    </row>
    <row r="19" spans="1:9">
      <c r="A19" s="20" t="s">
        <v>51</v>
      </c>
      <c r="B19" s="156" t="s">
        <v>171</v>
      </c>
      <c r="C19" s="20" t="s">
        <v>39</v>
      </c>
      <c r="D19" s="175">
        <v>4</v>
      </c>
      <c r="E19" s="176"/>
      <c r="F19" s="176"/>
      <c r="G19" s="176">
        <f t="shared" si="6"/>
        <v>0</v>
      </c>
      <c r="H19" s="176">
        <f t="shared" si="7"/>
        <v>0</v>
      </c>
      <c r="I19" s="29">
        <f t="shared" si="8"/>
        <v>0</v>
      </c>
    </row>
    <row r="20" spans="1:9">
      <c r="A20" s="20" t="s">
        <v>51</v>
      </c>
      <c r="B20" s="156" t="s">
        <v>172</v>
      </c>
      <c r="C20" s="20" t="s">
        <v>26</v>
      </c>
      <c r="D20" s="175">
        <v>1</v>
      </c>
      <c r="E20" s="176"/>
      <c r="F20" s="176"/>
      <c r="G20" s="176">
        <f t="shared" si="6"/>
        <v>0</v>
      </c>
      <c r="H20" s="176">
        <f t="shared" si="7"/>
        <v>0</v>
      </c>
      <c r="I20" s="29">
        <f t="shared" si="8"/>
        <v>0</v>
      </c>
    </row>
    <row r="21" spans="1:9" ht="24">
      <c r="A21" s="20" t="s">
        <v>51</v>
      </c>
      <c r="B21" s="156" t="s">
        <v>182</v>
      </c>
      <c r="C21" s="20" t="s">
        <v>26</v>
      </c>
      <c r="D21" s="175">
        <v>260</v>
      </c>
      <c r="E21" s="176"/>
      <c r="F21" s="176"/>
      <c r="G21" s="176">
        <f t="shared" si="6"/>
        <v>0</v>
      </c>
      <c r="H21" s="176">
        <f t="shared" si="7"/>
        <v>0</v>
      </c>
      <c r="I21" s="29">
        <f t="shared" si="8"/>
        <v>0</v>
      </c>
    </row>
    <row r="22" spans="1:9">
      <c r="A22" s="20"/>
      <c r="B22" s="156"/>
      <c r="C22" s="20"/>
      <c r="D22" s="175"/>
      <c r="E22" s="176"/>
      <c r="F22" s="176"/>
      <c r="G22" s="176"/>
      <c r="H22" s="176"/>
      <c r="I22" s="29"/>
    </row>
    <row r="23" spans="1:9">
      <c r="A23" s="168" t="s">
        <v>51</v>
      </c>
      <c r="B23" s="169" t="s">
        <v>111</v>
      </c>
      <c r="C23" s="170"/>
      <c r="D23" s="171"/>
      <c r="E23" s="172"/>
      <c r="F23" s="172"/>
      <c r="G23" s="171"/>
      <c r="H23" s="173"/>
      <c r="I23" s="174">
        <f>SUM(I24:I36)</f>
        <v>0</v>
      </c>
    </row>
    <row r="24" spans="1:9">
      <c r="A24" s="20" t="s">
        <v>51</v>
      </c>
      <c r="B24" s="184" t="s">
        <v>80</v>
      </c>
      <c r="C24" s="20" t="s">
        <v>19</v>
      </c>
      <c r="D24" s="175">
        <v>30</v>
      </c>
      <c r="E24" s="176"/>
      <c r="F24" s="176"/>
      <c r="G24" s="176">
        <f t="shared" ref="G24" si="9">E24*D24</f>
        <v>0</v>
      </c>
      <c r="H24" s="176">
        <f>F24*D24</f>
        <v>0</v>
      </c>
      <c r="I24" s="29">
        <f t="shared" ref="I24" si="10">H24+G24</f>
        <v>0</v>
      </c>
    </row>
    <row r="25" spans="1:9">
      <c r="A25" s="20" t="s">
        <v>51</v>
      </c>
      <c r="B25" s="184" t="s">
        <v>112</v>
      </c>
      <c r="C25" s="20" t="s">
        <v>19</v>
      </c>
      <c r="D25" s="175">
        <v>100</v>
      </c>
      <c r="E25" s="176"/>
      <c r="F25" s="176"/>
      <c r="G25" s="176">
        <f t="shared" ref="G25:G31" si="11">E25*D25</f>
        <v>0</v>
      </c>
      <c r="H25" s="176">
        <f t="shared" ref="H25:H31" si="12">F25*D25</f>
        <v>0</v>
      </c>
      <c r="I25" s="29">
        <f t="shared" ref="I25:I31" si="13">H25+G25</f>
        <v>0</v>
      </c>
    </row>
    <row r="26" spans="1:9">
      <c r="A26" s="20" t="s">
        <v>51</v>
      </c>
      <c r="B26" s="184" t="s">
        <v>113</v>
      </c>
      <c r="C26" s="20" t="s">
        <v>19</v>
      </c>
      <c r="D26" s="175">
        <v>30</v>
      </c>
      <c r="E26" s="176"/>
      <c r="F26" s="176"/>
      <c r="G26" s="176">
        <f t="shared" si="11"/>
        <v>0</v>
      </c>
      <c r="H26" s="176">
        <f t="shared" si="12"/>
        <v>0</v>
      </c>
      <c r="I26" s="29">
        <f t="shared" si="13"/>
        <v>0</v>
      </c>
    </row>
    <row r="27" spans="1:9">
      <c r="A27" s="20" t="s">
        <v>51</v>
      </c>
      <c r="B27" s="184" t="s">
        <v>114</v>
      </c>
      <c r="C27" s="20" t="s">
        <v>19</v>
      </c>
      <c r="D27" s="175">
        <v>1680</v>
      </c>
      <c r="E27" s="176"/>
      <c r="F27" s="176"/>
      <c r="G27" s="176">
        <f t="shared" si="11"/>
        <v>0</v>
      </c>
      <c r="H27" s="176">
        <f t="shared" si="12"/>
        <v>0</v>
      </c>
      <c r="I27" s="29">
        <f t="shared" si="13"/>
        <v>0</v>
      </c>
    </row>
    <row r="28" spans="1:9">
      <c r="A28" s="20" t="s">
        <v>51</v>
      </c>
      <c r="B28" s="184" t="s">
        <v>0</v>
      </c>
      <c r="C28" s="20" t="s">
        <v>19</v>
      </c>
      <c r="D28" s="175">
        <v>10</v>
      </c>
      <c r="E28" s="176"/>
      <c r="F28" s="176"/>
      <c r="G28" s="176">
        <f t="shared" si="11"/>
        <v>0</v>
      </c>
      <c r="H28" s="176">
        <f t="shared" si="12"/>
        <v>0</v>
      </c>
      <c r="I28" s="29">
        <f t="shared" si="13"/>
        <v>0</v>
      </c>
    </row>
    <row r="29" spans="1:9">
      <c r="A29" s="20" t="s">
        <v>51</v>
      </c>
      <c r="B29" s="184" t="s">
        <v>115</v>
      </c>
      <c r="C29" s="20" t="s">
        <v>19</v>
      </c>
      <c r="D29" s="175">
        <v>10</v>
      </c>
      <c r="E29" s="176"/>
      <c r="F29" s="176"/>
      <c r="G29" s="176">
        <f t="shared" si="11"/>
        <v>0</v>
      </c>
      <c r="H29" s="176">
        <f t="shared" si="12"/>
        <v>0</v>
      </c>
      <c r="I29" s="29">
        <f t="shared" si="13"/>
        <v>0</v>
      </c>
    </row>
    <row r="30" spans="1:9">
      <c r="A30" s="20" t="s">
        <v>51</v>
      </c>
      <c r="B30" s="184" t="s">
        <v>116</v>
      </c>
      <c r="C30" s="20" t="s">
        <v>19</v>
      </c>
      <c r="D30" s="175">
        <v>20</v>
      </c>
      <c r="E30" s="176"/>
      <c r="F30" s="176"/>
      <c r="G30" s="176">
        <f t="shared" si="11"/>
        <v>0</v>
      </c>
      <c r="H30" s="176">
        <f t="shared" si="12"/>
        <v>0</v>
      </c>
      <c r="I30" s="29">
        <f t="shared" si="13"/>
        <v>0</v>
      </c>
    </row>
    <row r="31" spans="1:9">
      <c r="A31" s="20" t="s">
        <v>51</v>
      </c>
      <c r="B31" s="184" t="s">
        <v>173</v>
      </c>
      <c r="C31" s="20" t="s">
        <v>19</v>
      </c>
      <c r="D31" s="175">
        <v>5</v>
      </c>
      <c r="E31" s="176"/>
      <c r="F31" s="176"/>
      <c r="G31" s="176">
        <f t="shared" si="11"/>
        <v>0</v>
      </c>
      <c r="H31" s="176">
        <f t="shared" si="12"/>
        <v>0</v>
      </c>
      <c r="I31" s="29">
        <f t="shared" si="13"/>
        <v>0</v>
      </c>
    </row>
    <row r="32" spans="1:9">
      <c r="A32" s="20" t="s">
        <v>32</v>
      </c>
      <c r="B32" s="184" t="s">
        <v>76</v>
      </c>
      <c r="C32" s="20" t="s">
        <v>39</v>
      </c>
      <c r="D32" s="175">
        <v>1</v>
      </c>
      <c r="E32" s="176"/>
      <c r="F32" s="176"/>
      <c r="G32" s="176"/>
      <c r="H32" s="176">
        <f t="shared" ref="H32" si="14">F32*D32</f>
        <v>0</v>
      </c>
      <c r="I32" s="29">
        <f t="shared" ref="I32" si="15">H32+G32</f>
        <v>0</v>
      </c>
    </row>
    <row r="33" spans="1:9">
      <c r="A33" s="20" t="s">
        <v>32</v>
      </c>
      <c r="B33" s="184" t="s">
        <v>27</v>
      </c>
      <c r="C33" s="20"/>
      <c r="D33" s="175">
        <v>0.03</v>
      </c>
      <c r="E33" s="176"/>
      <c r="F33" s="176">
        <f>0.03*SUM(H6:H14)</f>
        <v>0</v>
      </c>
      <c r="G33" s="176"/>
      <c r="H33" s="176">
        <f t="shared" ref="H33:H34" si="16">F33</f>
        <v>0</v>
      </c>
      <c r="I33" s="29">
        <f>H33+G33</f>
        <v>0</v>
      </c>
    </row>
    <row r="34" spans="1:9">
      <c r="A34" s="20" t="s">
        <v>32</v>
      </c>
      <c r="B34" s="129" t="s">
        <v>29</v>
      </c>
      <c r="C34" s="115"/>
      <c r="D34" s="186">
        <v>4.4999999999999998E-2</v>
      </c>
      <c r="E34" s="134"/>
      <c r="F34" s="134">
        <f>0.045*SUM(G6:G14)</f>
        <v>0</v>
      </c>
      <c r="G34" s="130"/>
      <c r="H34" s="131">
        <f t="shared" si="16"/>
        <v>0</v>
      </c>
      <c r="I34" s="126">
        <f>H34+G34</f>
        <v>0</v>
      </c>
    </row>
    <row r="35" spans="1:9">
      <c r="A35" s="20" t="s">
        <v>32</v>
      </c>
      <c r="B35" s="129" t="s">
        <v>30</v>
      </c>
      <c r="C35" s="115"/>
      <c r="D35" s="186">
        <v>0.03</v>
      </c>
      <c r="E35" s="134"/>
      <c r="F35" s="134">
        <f>SUM(G6:G14)*0.03</f>
        <v>0</v>
      </c>
      <c r="G35" s="134"/>
      <c r="H35" s="131">
        <f>F35</f>
        <v>0</v>
      </c>
      <c r="I35" s="126">
        <f>H35+G35</f>
        <v>0</v>
      </c>
    </row>
    <row r="36" spans="1:9">
      <c r="A36" s="20" t="s">
        <v>17</v>
      </c>
      <c r="B36" s="156" t="s">
        <v>77</v>
      </c>
      <c r="C36" s="20"/>
      <c r="D36" s="185" t="s">
        <v>106</v>
      </c>
      <c r="E36" s="176"/>
      <c r="F36" s="176">
        <f>(SUM(G24:G31))</f>
        <v>0</v>
      </c>
      <c r="G36" s="176"/>
      <c r="H36" s="176">
        <f t="shared" ref="H36" si="17">F36*D36</f>
        <v>0</v>
      </c>
      <c r="I36" s="29">
        <f t="shared" ref="I36" si="18">H36+G36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6"/>
  <sheetViews>
    <sheetView view="pageBreakPreview" zoomScale="130" zoomScaleNormal="100" zoomScaleSheetLayoutView="130" workbookViewId="0">
      <selection activeCell="D26" sqref="D26"/>
    </sheetView>
  </sheetViews>
  <sheetFormatPr defaultRowHeight="14.5"/>
  <cols>
    <col min="1" max="1" width="49.7265625" bestFit="1" customWidth="1"/>
    <col min="2" max="2" width="8.54296875" customWidth="1"/>
    <col min="3" max="3" width="10.7265625" customWidth="1"/>
    <col min="4" max="4" width="12.453125" bestFit="1" customWidth="1"/>
    <col min="5" max="5" width="15.1796875" customWidth="1"/>
    <col min="6" max="6" width="14" bestFit="1" customWidth="1"/>
  </cols>
  <sheetData>
    <row r="1" spans="1:5">
      <c r="A1" s="103" t="s">
        <v>10</v>
      </c>
      <c r="B1" s="103" t="s">
        <v>11</v>
      </c>
      <c r="C1" s="103" t="s">
        <v>12</v>
      </c>
      <c r="D1" s="104" t="s">
        <v>13</v>
      </c>
      <c r="E1" s="105" t="s">
        <v>14</v>
      </c>
    </row>
    <row r="2" spans="1:5">
      <c r="A2" s="107" t="s">
        <v>15</v>
      </c>
      <c r="B2" s="108"/>
      <c r="C2" s="160"/>
      <c r="D2" s="160"/>
      <c r="E2" s="110">
        <f>E5+E8+E11+E14+E17+E20+E23+E26+E32+E40+E51</f>
        <v>0</v>
      </c>
    </row>
    <row r="3" spans="1:5">
      <c r="A3" s="163" t="s">
        <v>183</v>
      </c>
      <c r="B3" s="17"/>
      <c r="C3" s="16"/>
      <c r="D3" s="164"/>
      <c r="E3" s="19"/>
    </row>
    <row r="4" spans="1:5" ht="13" customHeight="1">
      <c r="A4" s="36"/>
      <c r="B4" s="36"/>
      <c r="C4" s="166"/>
      <c r="D4" s="166"/>
      <c r="E4" s="36"/>
    </row>
    <row r="5" spans="1:5">
      <c r="A5" s="169" t="s">
        <v>212</v>
      </c>
      <c r="B5" s="170"/>
      <c r="C5" s="171"/>
      <c r="D5" s="172"/>
      <c r="E5" s="174">
        <f>SUMIF(AC6:AC6,"&lt;&gt;NOR",E6:E6)</f>
        <v>0</v>
      </c>
    </row>
    <row r="6" spans="1:5" ht="23">
      <c r="A6" s="184" t="s">
        <v>213</v>
      </c>
      <c r="B6" s="20" t="s">
        <v>214</v>
      </c>
      <c r="C6" s="175">
        <v>4.3029999999999999</v>
      </c>
      <c r="D6" s="176"/>
      <c r="E6" s="29">
        <f>D6*C6</f>
        <v>0</v>
      </c>
    </row>
    <row r="7" spans="1:5">
      <c r="A7" s="184"/>
      <c r="B7" s="20"/>
      <c r="C7" s="175"/>
      <c r="D7" s="176"/>
      <c r="E7" s="29"/>
    </row>
    <row r="8" spans="1:5">
      <c r="A8" s="169" t="s">
        <v>215</v>
      </c>
      <c r="B8" s="170"/>
      <c r="C8" s="171"/>
      <c r="D8" s="172"/>
      <c r="E8" s="174">
        <f>SUMIF(AC9:AC9,"&lt;&gt;NOR",E9:E9)</f>
        <v>0</v>
      </c>
    </row>
    <row r="9" spans="1:5" ht="23">
      <c r="A9" s="184" t="s">
        <v>216</v>
      </c>
      <c r="B9" s="20" t="s">
        <v>199</v>
      </c>
      <c r="C9" s="175">
        <v>27.06</v>
      </c>
      <c r="D9" s="176"/>
      <c r="E9" s="29">
        <f>D9*C9</f>
        <v>0</v>
      </c>
    </row>
    <row r="10" spans="1:5">
      <c r="A10" s="184"/>
      <c r="B10" s="20"/>
      <c r="C10" s="175"/>
      <c r="D10" s="176"/>
      <c r="E10" s="29"/>
    </row>
    <row r="11" spans="1:5" ht="13.5" customHeight="1">
      <c r="A11" s="169" t="s">
        <v>217</v>
      </c>
      <c r="B11" s="170"/>
      <c r="C11" s="171"/>
      <c r="D11" s="172"/>
      <c r="E11" s="174">
        <f>SUMIF(AC12:AC12,"&lt;&gt;NOR",E12:E12)</f>
        <v>0</v>
      </c>
    </row>
    <row r="12" spans="1:5" ht="23">
      <c r="A12" s="184" t="s">
        <v>218</v>
      </c>
      <c r="B12" s="20" t="s">
        <v>199</v>
      </c>
      <c r="C12" s="175">
        <v>27.66</v>
      </c>
      <c r="D12" s="176"/>
      <c r="E12" s="29">
        <f>D12*C12</f>
        <v>0</v>
      </c>
    </row>
    <row r="13" spans="1:5">
      <c r="A13" s="184"/>
      <c r="B13" s="20"/>
      <c r="C13" s="175"/>
      <c r="D13" s="176"/>
      <c r="E13" s="29"/>
    </row>
    <row r="14" spans="1:5" ht="13.5" customHeight="1">
      <c r="A14" s="169" t="s">
        <v>219</v>
      </c>
      <c r="B14" s="170"/>
      <c r="C14" s="171"/>
      <c r="D14" s="172"/>
      <c r="E14" s="174">
        <f>SUMIF(AC15:AC15,"&lt;&gt;NOR",E15:E15)</f>
        <v>0</v>
      </c>
    </row>
    <row r="15" spans="1:5">
      <c r="A15" s="184" t="s">
        <v>220</v>
      </c>
      <c r="B15" s="20" t="s">
        <v>188</v>
      </c>
      <c r="C15" s="175">
        <v>1</v>
      </c>
      <c r="D15" s="176"/>
      <c r="E15" s="29">
        <f>D15*C15</f>
        <v>0</v>
      </c>
    </row>
    <row r="16" spans="1:5">
      <c r="A16" s="184"/>
      <c r="B16" s="20"/>
      <c r="C16" s="175"/>
      <c r="D16" s="176"/>
      <c r="E16" s="29"/>
    </row>
    <row r="17" spans="1:6" ht="13.5" customHeight="1">
      <c r="A17" s="169" t="s">
        <v>221</v>
      </c>
      <c r="B17" s="170"/>
      <c r="C17" s="171"/>
      <c r="D17" s="172"/>
      <c r="E17" s="174">
        <f>SUMIF(AC18:AC18,"&lt;&gt;NOR",E18:E18)</f>
        <v>0</v>
      </c>
    </row>
    <row r="18" spans="1:6">
      <c r="A18" s="184" t="s">
        <v>222</v>
      </c>
      <c r="B18" s="20" t="s">
        <v>199</v>
      </c>
      <c r="C18" s="175">
        <v>3.15</v>
      </c>
      <c r="D18" s="176"/>
      <c r="E18" s="29">
        <f>D18*C18</f>
        <v>0</v>
      </c>
    </row>
    <row r="19" spans="1:6">
      <c r="A19" s="184"/>
      <c r="B19" s="20"/>
      <c r="C19" s="175"/>
      <c r="D19" s="176"/>
      <c r="E19" s="29"/>
    </row>
    <row r="20" spans="1:6" ht="13.5" customHeight="1">
      <c r="A20" s="169" t="s">
        <v>184</v>
      </c>
      <c r="B20" s="170"/>
      <c r="C20" s="171"/>
      <c r="D20" s="172"/>
      <c r="E20" s="174">
        <f>SUMIF(AC21:AC21,"&lt;&gt;NOR",E21:E21)</f>
        <v>0</v>
      </c>
    </row>
    <row r="21" spans="1:6" ht="23">
      <c r="A21" s="184" t="s">
        <v>189</v>
      </c>
      <c r="B21" s="20" t="s">
        <v>35</v>
      </c>
      <c r="C21" s="175">
        <v>3</v>
      </c>
      <c r="D21" s="176"/>
      <c r="E21" s="29">
        <f>D21*C21</f>
        <v>0</v>
      </c>
    </row>
    <row r="22" spans="1:6">
      <c r="A22" s="184"/>
      <c r="B22" s="20"/>
      <c r="C22" s="175"/>
      <c r="D22" s="176"/>
      <c r="E22" s="29"/>
    </row>
    <row r="23" spans="1:6" ht="13.5" customHeight="1">
      <c r="A23" s="169" t="s">
        <v>223</v>
      </c>
      <c r="B23" s="170"/>
      <c r="C23" s="171"/>
      <c r="D23" s="172"/>
      <c r="E23" s="174">
        <f>SUMIF(AC24:AC24,"&lt;&gt;NOR",E24:E24)</f>
        <v>0</v>
      </c>
    </row>
    <row r="24" spans="1:6">
      <c r="A24" s="184" t="s">
        <v>224</v>
      </c>
      <c r="B24" s="20" t="s">
        <v>35</v>
      </c>
      <c r="C24" s="175">
        <v>16.589359999999999</v>
      </c>
      <c r="D24" s="176"/>
      <c r="E24" s="29">
        <f>D24*C24</f>
        <v>0</v>
      </c>
    </row>
    <row r="25" spans="1:6">
      <c r="A25" s="184"/>
      <c r="B25" s="20"/>
      <c r="C25" s="175"/>
      <c r="D25" s="176"/>
      <c r="E25" s="29"/>
    </row>
    <row r="26" spans="1:6" ht="13.5" customHeight="1">
      <c r="A26" s="169" t="s">
        <v>225</v>
      </c>
      <c r="B26" s="170"/>
      <c r="C26" s="171"/>
      <c r="D26" s="172"/>
      <c r="E26" s="174">
        <f>SUMIF(AC27:AC30,"&lt;&gt;NOR",E27:E30)</f>
        <v>0</v>
      </c>
      <c r="F26" s="198"/>
    </row>
    <row r="27" spans="1:6">
      <c r="A27" s="184" t="s">
        <v>226</v>
      </c>
      <c r="B27" s="20" t="s">
        <v>35</v>
      </c>
      <c r="C27" s="175">
        <v>4.9020000000000001E-2</v>
      </c>
      <c r="D27" s="176"/>
      <c r="E27" s="29">
        <f>C27*D27</f>
        <v>0</v>
      </c>
    </row>
    <row r="28" spans="1:6">
      <c r="A28" s="184" t="s">
        <v>227</v>
      </c>
      <c r="B28" s="20" t="s">
        <v>188</v>
      </c>
      <c r="C28" s="175">
        <v>1</v>
      </c>
      <c r="D28" s="176"/>
      <c r="E28" s="29">
        <f t="shared" ref="E28:E30" si="0">C28*D28</f>
        <v>0</v>
      </c>
    </row>
    <row r="29" spans="1:6">
      <c r="A29" s="184" t="s">
        <v>228</v>
      </c>
      <c r="B29" s="20" t="s">
        <v>188</v>
      </c>
      <c r="C29" s="175">
        <v>1</v>
      </c>
      <c r="D29" s="176"/>
      <c r="E29" s="29">
        <f t="shared" si="0"/>
        <v>0</v>
      </c>
    </row>
    <row r="30" spans="1:6">
      <c r="A30" s="184" t="s">
        <v>229</v>
      </c>
      <c r="B30" s="20" t="s">
        <v>188</v>
      </c>
      <c r="C30" s="175">
        <v>1</v>
      </c>
      <c r="D30" s="176"/>
      <c r="E30" s="29">
        <f t="shared" si="0"/>
        <v>0</v>
      </c>
    </row>
    <row r="31" spans="1:6">
      <c r="A31" s="184"/>
      <c r="B31" s="20"/>
      <c r="C31" s="175"/>
      <c r="D31" s="176"/>
      <c r="E31" s="29"/>
    </row>
    <row r="32" spans="1:6" ht="13.5" customHeight="1">
      <c r="A32" s="169" t="s">
        <v>230</v>
      </c>
      <c r="B32" s="170"/>
      <c r="C32" s="171"/>
      <c r="D32" s="172"/>
      <c r="E32" s="174">
        <f>SUMIF(AC33:AC38,"&lt;&gt;NOR",E33:E38)</f>
        <v>0</v>
      </c>
    </row>
    <row r="33" spans="1:5">
      <c r="A33" s="184" t="s">
        <v>185</v>
      </c>
      <c r="B33" s="20" t="s">
        <v>187</v>
      </c>
      <c r="C33" s="175">
        <v>26370</v>
      </c>
      <c r="D33" s="176"/>
      <c r="E33" s="29">
        <f t="shared" ref="E33:E37" si="1">D33*C33</f>
        <v>0</v>
      </c>
    </row>
    <row r="34" spans="1:5">
      <c r="A34" s="184" t="s">
        <v>231</v>
      </c>
      <c r="B34" s="20" t="s">
        <v>35</v>
      </c>
      <c r="C34" s="175">
        <v>8.4730000000000008</v>
      </c>
      <c r="D34" s="176"/>
      <c r="E34" s="29">
        <f t="shared" si="1"/>
        <v>0</v>
      </c>
    </row>
    <row r="35" spans="1:5">
      <c r="A35" s="184" t="s">
        <v>232</v>
      </c>
      <c r="B35" s="20" t="s">
        <v>35</v>
      </c>
      <c r="C35" s="175">
        <v>13.648999999999999</v>
      </c>
      <c r="D35" s="176"/>
      <c r="E35" s="29">
        <f>D35*C35</f>
        <v>0</v>
      </c>
    </row>
    <row r="36" spans="1:5">
      <c r="A36" s="184" t="s">
        <v>233</v>
      </c>
      <c r="B36" s="20" t="s">
        <v>35</v>
      </c>
      <c r="C36" s="175">
        <v>4.4619999999999997</v>
      </c>
      <c r="D36" s="176"/>
      <c r="E36" s="29">
        <f t="shared" si="1"/>
        <v>0</v>
      </c>
    </row>
    <row r="37" spans="1:5">
      <c r="A37" s="184" t="s">
        <v>234</v>
      </c>
      <c r="B37" s="20" t="s">
        <v>19</v>
      </c>
      <c r="C37" s="175">
        <v>12</v>
      </c>
      <c r="D37" s="176"/>
      <c r="E37" s="29">
        <f t="shared" si="1"/>
        <v>0</v>
      </c>
    </row>
    <row r="38" spans="1:5">
      <c r="A38" s="184" t="s">
        <v>186</v>
      </c>
      <c r="B38" s="20" t="s">
        <v>35</v>
      </c>
      <c r="C38" s="175">
        <v>26.477460000000001</v>
      </c>
      <c r="D38" s="176"/>
      <c r="E38" s="29">
        <f>D38*C38</f>
        <v>0</v>
      </c>
    </row>
    <row r="39" spans="1:5">
      <c r="A39" s="156"/>
      <c r="B39" s="20"/>
      <c r="C39" s="175"/>
      <c r="D39" s="176"/>
      <c r="E39" s="29"/>
    </row>
    <row r="40" spans="1:5">
      <c r="A40" s="169" t="s">
        <v>200</v>
      </c>
      <c r="B40" s="170"/>
      <c r="C40" s="171"/>
      <c r="D40" s="172"/>
      <c r="E40" s="174">
        <f>SUM(E41:E49)</f>
        <v>0</v>
      </c>
    </row>
    <row r="41" spans="1:5">
      <c r="A41" s="184" t="s">
        <v>190</v>
      </c>
      <c r="B41" s="20" t="s">
        <v>163</v>
      </c>
      <c r="C41" s="175">
        <v>1</v>
      </c>
      <c r="D41" s="176"/>
      <c r="E41" s="29">
        <f t="shared" ref="E41:E49" si="2">D41*C41</f>
        <v>0</v>
      </c>
    </row>
    <row r="42" spans="1:5">
      <c r="A42" s="184" t="s">
        <v>191</v>
      </c>
      <c r="B42" s="20" t="s">
        <v>163</v>
      </c>
      <c r="C42" s="175">
        <v>1</v>
      </c>
      <c r="D42" s="176"/>
      <c r="E42" s="29">
        <f t="shared" si="2"/>
        <v>0</v>
      </c>
    </row>
    <row r="43" spans="1:5">
      <c r="A43" s="184" t="s">
        <v>192</v>
      </c>
      <c r="B43" s="20" t="s">
        <v>163</v>
      </c>
      <c r="C43" s="175">
        <v>1</v>
      </c>
      <c r="D43" s="176"/>
      <c r="E43" s="29">
        <f t="shared" si="2"/>
        <v>0</v>
      </c>
    </row>
    <row r="44" spans="1:5">
      <c r="A44" s="184" t="s">
        <v>193</v>
      </c>
      <c r="B44" s="20" t="s">
        <v>163</v>
      </c>
      <c r="C44" s="175">
        <v>1</v>
      </c>
      <c r="D44" s="176"/>
      <c r="E44" s="29">
        <f t="shared" si="2"/>
        <v>0</v>
      </c>
    </row>
    <row r="45" spans="1:5">
      <c r="A45" s="184" t="s">
        <v>194</v>
      </c>
      <c r="B45" s="20" t="s">
        <v>163</v>
      </c>
      <c r="C45" s="175">
        <v>1</v>
      </c>
      <c r="D45" s="176"/>
      <c r="E45" s="29">
        <f t="shared" si="2"/>
        <v>0</v>
      </c>
    </row>
    <row r="46" spans="1:5">
      <c r="A46" s="184" t="s">
        <v>195</v>
      </c>
      <c r="B46" s="20" t="s">
        <v>163</v>
      </c>
      <c r="C46" s="175">
        <v>1</v>
      </c>
      <c r="D46" s="176"/>
      <c r="E46" s="29">
        <f t="shared" si="2"/>
        <v>0</v>
      </c>
    </row>
    <row r="47" spans="1:5">
      <c r="A47" s="184" t="s">
        <v>196</v>
      </c>
      <c r="B47" s="20" t="s">
        <v>163</v>
      </c>
      <c r="C47" s="175">
        <v>1</v>
      </c>
      <c r="D47" s="176"/>
      <c r="E47" s="29">
        <f t="shared" si="2"/>
        <v>0</v>
      </c>
    </row>
    <row r="48" spans="1:5">
      <c r="A48" s="184" t="s">
        <v>197</v>
      </c>
      <c r="B48" s="20" t="s">
        <v>163</v>
      </c>
      <c r="C48" s="175">
        <v>2</v>
      </c>
      <c r="D48" s="176"/>
      <c r="E48" s="29">
        <f t="shared" si="2"/>
        <v>0</v>
      </c>
    </row>
    <row r="49" spans="1:6">
      <c r="A49" s="184" t="s">
        <v>198</v>
      </c>
      <c r="B49" s="20" t="s">
        <v>39</v>
      </c>
      <c r="C49" s="175">
        <v>1</v>
      </c>
      <c r="D49" s="176"/>
      <c r="E49" s="29">
        <f t="shared" si="2"/>
        <v>0</v>
      </c>
      <c r="F49" s="199"/>
    </row>
    <row r="51" spans="1:6" ht="23">
      <c r="A51" s="169" t="s">
        <v>241</v>
      </c>
      <c r="B51" s="170"/>
      <c r="C51" s="171"/>
      <c r="D51" s="172"/>
      <c r="E51" s="174">
        <f>SUM(E52:E62)</f>
        <v>0</v>
      </c>
    </row>
    <row r="52" spans="1:6" ht="23">
      <c r="A52" s="184" t="s">
        <v>236</v>
      </c>
      <c r="B52" s="20" t="s">
        <v>199</v>
      </c>
      <c r="C52" s="175">
        <v>599</v>
      </c>
      <c r="D52" s="176"/>
      <c r="E52" s="29">
        <f>D52*C52</f>
        <v>0</v>
      </c>
    </row>
    <row r="53" spans="1:6">
      <c r="A53" s="184" t="s">
        <v>237</v>
      </c>
      <c r="B53" s="20" t="s">
        <v>199</v>
      </c>
      <c r="C53" s="175">
        <v>599</v>
      </c>
      <c r="D53" s="176"/>
      <c r="E53" s="29">
        <f t="shared" ref="E53:E56" si="3">D53*C53</f>
        <v>0</v>
      </c>
    </row>
    <row r="54" spans="1:6">
      <c r="A54" s="184" t="s">
        <v>238</v>
      </c>
      <c r="B54" s="20" t="s">
        <v>199</v>
      </c>
      <c r="C54" s="175">
        <v>599</v>
      </c>
      <c r="D54" s="176"/>
      <c r="E54" s="29">
        <f t="shared" si="3"/>
        <v>0</v>
      </c>
    </row>
    <row r="55" spans="1:6">
      <c r="A55" s="184" t="s">
        <v>239</v>
      </c>
      <c r="B55" s="20" t="s">
        <v>199</v>
      </c>
      <c r="C55" s="175">
        <v>599</v>
      </c>
      <c r="D55" s="176"/>
      <c r="E55" s="29">
        <f t="shared" si="3"/>
        <v>0</v>
      </c>
    </row>
    <row r="56" spans="1:6">
      <c r="A56" s="184" t="s">
        <v>240</v>
      </c>
      <c r="B56" s="20" t="s">
        <v>199</v>
      </c>
      <c r="C56" s="175">
        <v>599</v>
      </c>
      <c r="D56" s="176"/>
      <c r="E56" s="29">
        <f t="shared" si="3"/>
        <v>0</v>
      </c>
      <c r="F56" s="199"/>
    </row>
  </sheetData>
  <phoneticPr fontId="34" type="noConversion"/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4"/>
  <sheetViews>
    <sheetView view="pageBreakPreview" zoomScale="115" zoomScaleNormal="115" zoomScaleSheetLayoutView="115" workbookViewId="0">
      <selection activeCell="E30" sqref="E30"/>
    </sheetView>
  </sheetViews>
  <sheetFormatPr defaultRowHeight="14.5"/>
  <cols>
    <col min="1" max="1" width="4.81640625" customWidth="1"/>
    <col min="2" max="2" width="52.453125" customWidth="1"/>
    <col min="5" max="5" width="17" customWidth="1"/>
    <col min="6" max="6" width="17.453125" customWidth="1"/>
  </cols>
  <sheetData>
    <row r="1" spans="1:6">
      <c r="A1" s="2" t="s">
        <v>9</v>
      </c>
      <c r="B1" s="2" t="s">
        <v>10</v>
      </c>
      <c r="C1" s="2" t="s">
        <v>11</v>
      </c>
      <c r="D1" s="43" t="s">
        <v>12</v>
      </c>
      <c r="E1" s="44" t="s">
        <v>13</v>
      </c>
      <c r="F1" s="4" t="s">
        <v>14</v>
      </c>
    </row>
    <row r="2" spans="1:6" ht="15.5">
      <c r="A2" s="6" t="s">
        <v>15</v>
      </c>
      <c r="B2" s="7"/>
      <c r="C2" s="45"/>
      <c r="D2" s="46"/>
      <c r="E2" s="47"/>
      <c r="F2" s="9">
        <f>SUM(F5:F34)</f>
        <v>0</v>
      </c>
    </row>
    <row r="3" spans="1:6">
      <c r="A3" s="48"/>
      <c r="B3" s="49"/>
      <c r="C3" s="50"/>
      <c r="D3" s="51"/>
      <c r="E3" s="52"/>
      <c r="F3" s="53"/>
    </row>
    <row r="4" spans="1:6">
      <c r="A4" s="54" t="s">
        <v>32</v>
      </c>
      <c r="B4" s="55" t="s">
        <v>33</v>
      </c>
      <c r="C4" s="54"/>
      <c r="D4" s="56"/>
      <c r="E4" s="57"/>
      <c r="F4" s="58"/>
    </row>
    <row r="5" spans="1:6">
      <c r="A5" s="59" t="s">
        <v>32</v>
      </c>
      <c r="B5" s="60" t="s">
        <v>34</v>
      </c>
      <c r="C5" s="64" t="s">
        <v>31</v>
      </c>
      <c r="D5" s="70">
        <v>30</v>
      </c>
      <c r="E5" s="68"/>
      <c r="F5" s="61">
        <f>E5*D5</f>
        <v>0</v>
      </c>
    </row>
    <row r="6" spans="1:6">
      <c r="A6" s="59" t="s">
        <v>32</v>
      </c>
      <c r="B6" s="62" t="s">
        <v>74</v>
      </c>
      <c r="C6" s="71" t="s">
        <v>35</v>
      </c>
      <c r="D6" s="72">
        <v>3</v>
      </c>
      <c r="E6" s="69"/>
      <c r="F6" s="61">
        <f t="shared" ref="F6:F34" si="0">E6*D6</f>
        <v>0</v>
      </c>
    </row>
    <row r="7" spans="1:6">
      <c r="A7" s="59" t="s">
        <v>32</v>
      </c>
      <c r="B7" s="62" t="s">
        <v>75</v>
      </c>
      <c r="C7" s="71" t="s">
        <v>35</v>
      </c>
      <c r="D7" s="72">
        <v>3</v>
      </c>
      <c r="E7" s="69"/>
      <c r="F7" s="61">
        <f t="shared" si="0"/>
        <v>0</v>
      </c>
    </row>
    <row r="8" spans="1:6">
      <c r="A8" s="59" t="s">
        <v>32</v>
      </c>
      <c r="B8" s="62" t="s">
        <v>36</v>
      </c>
      <c r="C8" s="71" t="s">
        <v>31</v>
      </c>
      <c r="D8" s="72">
        <v>50</v>
      </c>
      <c r="E8" s="69"/>
      <c r="F8" s="61">
        <f t="shared" si="0"/>
        <v>0</v>
      </c>
    </row>
    <row r="9" spans="1:6">
      <c r="A9" s="59" t="s">
        <v>32</v>
      </c>
      <c r="B9" s="63" t="s">
        <v>38</v>
      </c>
      <c r="C9" s="64" t="s">
        <v>163</v>
      </c>
      <c r="D9" s="65">
        <v>1</v>
      </c>
      <c r="E9" s="68"/>
      <c r="F9" s="61">
        <f t="shared" si="0"/>
        <v>0</v>
      </c>
    </row>
    <row r="10" spans="1:6">
      <c r="A10" s="59" t="s">
        <v>32</v>
      </c>
      <c r="B10" s="66" t="s">
        <v>40</v>
      </c>
      <c r="C10" s="64" t="s">
        <v>163</v>
      </c>
      <c r="D10" s="70">
        <v>1</v>
      </c>
      <c r="E10" s="68"/>
      <c r="F10" s="61">
        <f t="shared" si="0"/>
        <v>0</v>
      </c>
    </row>
    <row r="11" spans="1:6">
      <c r="A11" s="59" t="s">
        <v>32</v>
      </c>
      <c r="B11" s="66" t="s">
        <v>41</v>
      </c>
      <c r="C11" s="64" t="s">
        <v>31</v>
      </c>
      <c r="D11" s="70">
        <v>10</v>
      </c>
      <c r="E11" s="68"/>
      <c r="F11" s="61">
        <f t="shared" si="0"/>
        <v>0</v>
      </c>
    </row>
    <row r="12" spans="1:6">
      <c r="A12" s="59" t="s">
        <v>32</v>
      </c>
      <c r="B12" s="60" t="s">
        <v>42</v>
      </c>
      <c r="C12" s="64" t="s">
        <v>31</v>
      </c>
      <c r="D12" s="70">
        <v>4</v>
      </c>
      <c r="E12" s="68"/>
      <c r="F12" s="61">
        <f t="shared" si="0"/>
        <v>0</v>
      </c>
    </row>
    <row r="13" spans="1:6">
      <c r="A13" s="59" t="s">
        <v>32</v>
      </c>
      <c r="B13" s="67" t="s">
        <v>8</v>
      </c>
      <c r="C13" s="64" t="s">
        <v>31</v>
      </c>
      <c r="D13" s="70">
        <v>1</v>
      </c>
      <c r="E13" s="68"/>
      <c r="F13" s="61">
        <f t="shared" si="0"/>
        <v>0</v>
      </c>
    </row>
    <row r="14" spans="1:6">
      <c r="A14" s="59" t="s">
        <v>32</v>
      </c>
      <c r="B14" s="67" t="s">
        <v>43</v>
      </c>
      <c r="C14" s="64" t="s">
        <v>31</v>
      </c>
      <c r="D14" s="70">
        <v>7</v>
      </c>
      <c r="E14" s="68"/>
      <c r="F14" s="61">
        <f t="shared" si="0"/>
        <v>0</v>
      </c>
    </row>
    <row r="15" spans="1:6">
      <c r="A15" s="59" t="s">
        <v>32</v>
      </c>
      <c r="B15" s="66" t="s">
        <v>44</v>
      </c>
      <c r="C15" s="64" t="s">
        <v>39</v>
      </c>
      <c r="D15" s="70">
        <v>1</v>
      </c>
      <c r="E15" s="68"/>
      <c r="F15" s="61">
        <f t="shared" si="0"/>
        <v>0</v>
      </c>
    </row>
    <row r="16" spans="1:6">
      <c r="A16" s="59" t="s">
        <v>32</v>
      </c>
      <c r="B16" s="66" t="s">
        <v>43</v>
      </c>
      <c r="C16" s="64" t="s">
        <v>31</v>
      </c>
      <c r="D16" s="70">
        <v>10</v>
      </c>
      <c r="E16" s="68"/>
      <c r="F16" s="61">
        <f t="shared" si="0"/>
        <v>0</v>
      </c>
    </row>
    <row r="17" spans="1:6">
      <c r="A17" s="59" t="s">
        <v>32</v>
      </c>
      <c r="B17" s="66" t="s">
        <v>1</v>
      </c>
      <c r="C17" s="64" t="s">
        <v>45</v>
      </c>
      <c r="D17" s="70">
        <v>2</v>
      </c>
      <c r="E17" s="68"/>
      <c r="F17" s="61">
        <f t="shared" si="0"/>
        <v>0</v>
      </c>
    </row>
    <row r="18" spans="1:6">
      <c r="A18" s="59" t="s">
        <v>32</v>
      </c>
      <c r="B18" s="66" t="s">
        <v>2</v>
      </c>
      <c r="C18" s="64" t="s">
        <v>163</v>
      </c>
      <c r="D18" s="70">
        <v>1</v>
      </c>
      <c r="E18" s="68"/>
      <c r="F18" s="61">
        <f t="shared" si="0"/>
        <v>0</v>
      </c>
    </row>
    <row r="19" spans="1:6">
      <c r="A19" s="59" t="s">
        <v>32</v>
      </c>
      <c r="B19" s="66" t="s">
        <v>3</v>
      </c>
      <c r="C19" s="64" t="s">
        <v>163</v>
      </c>
      <c r="D19" s="70">
        <v>1</v>
      </c>
      <c r="E19" s="68"/>
      <c r="F19" s="61">
        <f t="shared" si="0"/>
        <v>0</v>
      </c>
    </row>
    <row r="20" spans="1:6">
      <c r="A20" s="59" t="s">
        <v>32</v>
      </c>
      <c r="B20" s="66" t="s">
        <v>4</v>
      </c>
      <c r="C20" s="64" t="s">
        <v>31</v>
      </c>
      <c r="D20" s="70">
        <v>15</v>
      </c>
      <c r="E20" s="68"/>
      <c r="F20" s="61">
        <f t="shared" si="0"/>
        <v>0</v>
      </c>
    </row>
    <row r="21" spans="1:6">
      <c r="A21" s="59" t="s">
        <v>32</v>
      </c>
      <c r="B21" s="66" t="s">
        <v>46</v>
      </c>
      <c r="C21" s="64" t="s">
        <v>31</v>
      </c>
      <c r="D21" s="70">
        <v>10</v>
      </c>
      <c r="E21" s="68"/>
      <c r="F21" s="61">
        <f t="shared" si="0"/>
        <v>0</v>
      </c>
    </row>
    <row r="22" spans="1:6">
      <c r="A22" s="59" t="s">
        <v>32</v>
      </c>
      <c r="B22" s="66" t="s">
        <v>164</v>
      </c>
      <c r="C22" s="64" t="s">
        <v>31</v>
      </c>
      <c r="D22" s="70">
        <v>10</v>
      </c>
      <c r="E22" s="68"/>
      <c r="F22" s="61">
        <f t="shared" si="0"/>
        <v>0</v>
      </c>
    </row>
    <row r="23" spans="1:6">
      <c r="A23" s="59" t="s">
        <v>32</v>
      </c>
      <c r="B23" s="187" t="s">
        <v>5</v>
      </c>
      <c r="C23" s="64" t="s">
        <v>31</v>
      </c>
      <c r="D23" s="70">
        <v>20</v>
      </c>
      <c r="E23" s="68"/>
      <c r="F23" s="61">
        <f t="shared" si="0"/>
        <v>0</v>
      </c>
    </row>
    <row r="24" spans="1:6">
      <c r="A24" s="59" t="s">
        <v>32</v>
      </c>
      <c r="B24" s="66" t="s">
        <v>6</v>
      </c>
      <c r="C24" s="64" t="s">
        <v>163</v>
      </c>
      <c r="D24" s="70">
        <v>1</v>
      </c>
      <c r="E24" s="68"/>
      <c r="F24" s="61">
        <f t="shared" si="0"/>
        <v>0</v>
      </c>
    </row>
    <row r="25" spans="1:6">
      <c r="A25" s="59" t="s">
        <v>32</v>
      </c>
      <c r="B25" s="66" t="s">
        <v>7</v>
      </c>
      <c r="C25" s="64" t="s">
        <v>31</v>
      </c>
      <c r="D25" s="70">
        <v>16</v>
      </c>
      <c r="E25" s="68"/>
      <c r="F25" s="61">
        <f t="shared" si="0"/>
        <v>0</v>
      </c>
    </row>
    <row r="26" spans="1:6">
      <c r="A26" s="59" t="s">
        <v>32</v>
      </c>
      <c r="B26" s="66" t="s">
        <v>120</v>
      </c>
      <c r="C26" s="64" t="s">
        <v>163</v>
      </c>
      <c r="D26" s="70">
        <v>1</v>
      </c>
      <c r="E26" s="68"/>
      <c r="F26" s="61">
        <f t="shared" si="0"/>
        <v>0</v>
      </c>
    </row>
    <row r="27" spans="1:6">
      <c r="A27" s="189" t="s">
        <v>32</v>
      </c>
      <c r="B27" s="190" t="s">
        <v>121</v>
      </c>
      <c r="C27" s="191" t="s">
        <v>163</v>
      </c>
      <c r="D27" s="192">
        <v>1</v>
      </c>
      <c r="E27" s="193"/>
      <c r="F27" s="61">
        <f t="shared" si="0"/>
        <v>0</v>
      </c>
    </row>
    <row r="28" spans="1:6">
      <c r="A28" s="189" t="s">
        <v>32</v>
      </c>
      <c r="B28" s="190" t="s">
        <v>122</v>
      </c>
      <c r="C28" s="191" t="s">
        <v>163</v>
      </c>
      <c r="D28" s="192">
        <v>1</v>
      </c>
      <c r="E28" s="193"/>
      <c r="F28" s="61">
        <f t="shared" si="0"/>
        <v>0</v>
      </c>
    </row>
    <row r="29" spans="1:6">
      <c r="A29" s="189" t="s">
        <v>32</v>
      </c>
      <c r="B29" s="190" t="s">
        <v>128</v>
      </c>
      <c r="C29" s="191" t="s">
        <v>163</v>
      </c>
      <c r="D29" s="192">
        <v>1</v>
      </c>
      <c r="E29" s="193"/>
      <c r="F29" s="61">
        <f t="shared" si="0"/>
        <v>0</v>
      </c>
    </row>
    <row r="30" spans="1:6">
      <c r="A30" s="189" t="s">
        <v>32</v>
      </c>
      <c r="B30" s="190" t="s">
        <v>37</v>
      </c>
      <c r="C30" s="191" t="s">
        <v>163</v>
      </c>
      <c r="D30" s="192">
        <v>1</v>
      </c>
      <c r="E30" s="193"/>
      <c r="F30" s="61">
        <f t="shared" si="0"/>
        <v>0</v>
      </c>
    </row>
    <row r="31" spans="1:6">
      <c r="A31" s="189" t="s">
        <v>32</v>
      </c>
      <c r="B31" s="190" t="s">
        <v>165</v>
      </c>
      <c r="C31" s="191" t="s">
        <v>163</v>
      </c>
      <c r="D31" s="192">
        <v>1</v>
      </c>
      <c r="E31" s="193"/>
      <c r="F31" s="61">
        <f t="shared" si="0"/>
        <v>0</v>
      </c>
    </row>
    <row r="32" spans="1:6">
      <c r="A32" s="189" t="s">
        <v>127</v>
      </c>
      <c r="B32" s="190" t="s">
        <v>118</v>
      </c>
      <c r="C32" s="191" t="s">
        <v>31</v>
      </c>
      <c r="D32" s="192">
        <v>3</v>
      </c>
      <c r="E32" s="193"/>
      <c r="F32" s="61">
        <f t="shared" si="0"/>
        <v>0</v>
      </c>
    </row>
    <row r="33" spans="1:6">
      <c r="A33" s="189" t="s">
        <v>32</v>
      </c>
      <c r="B33" s="190" t="s">
        <v>181</v>
      </c>
      <c r="C33" s="191" t="s">
        <v>163</v>
      </c>
      <c r="D33" s="192">
        <v>1</v>
      </c>
      <c r="E33" s="193"/>
      <c r="F33" s="61">
        <f t="shared" si="0"/>
        <v>0</v>
      </c>
    </row>
    <row r="34" spans="1:6">
      <c r="A34" s="189" t="s">
        <v>32</v>
      </c>
      <c r="B34" s="190" t="s">
        <v>235</v>
      </c>
      <c r="C34" s="191" t="s">
        <v>163</v>
      </c>
      <c r="D34" s="192">
        <v>1</v>
      </c>
      <c r="E34" s="193"/>
      <c r="F34" s="205">
        <f t="shared" si="0"/>
        <v>0</v>
      </c>
    </row>
  </sheetData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Rekapitulace</vt:lpstr>
      <vt:lpstr>Přívod</vt:lpstr>
      <vt:lpstr>Rozvaděč RDC 1-4</vt:lpstr>
      <vt:lpstr>Rozvaděč RDC 1.1 - 4.1</vt:lpstr>
      <vt:lpstr>Rozvaděč R-FVE-AC</vt:lpstr>
      <vt:lpstr>Trasy vedení</vt:lpstr>
      <vt:lpstr>FVE Položky</vt:lpstr>
      <vt:lpstr>Stavba a konstrukce</vt:lpstr>
      <vt:lpstr>Ostatní položky</vt:lpstr>
      <vt:lpstr>Přívod!Oblast_tisku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Lukáš Bělíček</cp:lastModifiedBy>
  <cp:lastPrinted>2024-06-05T08:49:19Z</cp:lastPrinted>
  <dcterms:created xsi:type="dcterms:W3CDTF">2022-04-14T06:36:08Z</dcterms:created>
  <dcterms:modified xsi:type="dcterms:W3CDTF">2024-07-25T10:54:03Z</dcterms:modified>
</cp:coreProperties>
</file>